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Tovar\Downloads\"/>
    </mc:Choice>
  </mc:AlternateContent>
  <xr:revisionPtr revIDLastSave="0" documentId="13_ncr:1_{7ECA5DEF-AD80-4CD1-BC5C-7210A1468715}" xr6:coauthVersionLast="47" xr6:coauthVersionMax="47" xr10:uidLastSave="{00000000-0000-0000-0000-000000000000}"/>
  <bookViews>
    <workbookView xWindow="-120" yWindow="-120" windowWidth="27870" windowHeight="15180" firstSheet="1" activeTab="1" xr2:uid="{00000000-000D-0000-FFFF-FFFF00000000}"/>
  </bookViews>
  <sheets>
    <sheet name="Hoja1" sheetId="2" state="hidden" r:id="rId1"/>
    <sheet name="PAA de Inversión 2023" sheetId="1" r:id="rId2"/>
  </sheets>
  <definedNames>
    <definedName name="_xlnm._FilterDatabase" localSheetId="1" hidden="1">'PAA de Inversión 2023'!$A$7:$AE$932</definedName>
  </definedNames>
  <calcPr calcId="191028"/>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31" i="1" l="1"/>
  <c r="N821" i="1"/>
  <c r="N323" i="1"/>
  <c r="N272" i="1"/>
  <c r="N268" i="1"/>
  <c r="N245" i="1"/>
  <c r="N923" i="1"/>
  <c r="N922" i="1"/>
  <c r="N608" i="1"/>
  <c r="N223" i="1"/>
  <c r="N151" i="1"/>
  <c r="N157" i="1"/>
  <c r="N216" i="1"/>
  <c r="N215" i="1"/>
  <c r="N164" i="1"/>
  <c r="N141" i="1"/>
  <c r="N144" i="1"/>
  <c r="N105" i="1"/>
  <c r="N714" i="1"/>
  <c r="N262" i="1"/>
  <c r="N251" i="1"/>
  <c r="N250" i="1"/>
  <c r="N249" i="1"/>
  <c r="N28" i="1"/>
  <c r="N713" i="1"/>
  <c r="N275" i="1"/>
  <c r="N530" i="1"/>
  <c r="N526" i="1"/>
  <c r="N516" i="1"/>
  <c r="N711" i="1"/>
  <c r="N710" i="1"/>
  <c r="N805" i="1"/>
  <c r="N587" i="1"/>
  <c r="N873" i="1"/>
  <c r="N257" i="1"/>
  <c r="N551" i="1"/>
  <c r="N817" i="1"/>
  <c r="N325" i="1"/>
  <c r="N123" i="1"/>
  <c r="N120" i="1"/>
  <c r="N113" i="1"/>
  <c r="N138" i="1"/>
  <c r="N235" i="1"/>
  <c r="N254" i="1"/>
  <c r="N255" i="1"/>
  <c r="N253" i="1"/>
  <c r="N110" i="1"/>
  <c r="N937" i="1"/>
  <c r="N222" i="1"/>
  <c r="N256" i="1"/>
  <c r="N258" i="1"/>
  <c r="N237" i="1"/>
  <c r="N327" i="1"/>
  <c r="N451" i="1"/>
  <c r="N505" i="1"/>
  <c r="N721" i="1"/>
  <c r="N29" i="1"/>
  <c r="N637" i="1"/>
  <c r="N794" i="1"/>
  <c r="N799" i="1"/>
  <c r="N430" i="1"/>
  <c r="N850" i="1"/>
  <c r="N359" i="1"/>
  <c r="N625" i="1"/>
  <c r="N320" i="1"/>
  <c r="N849" i="1"/>
  <c r="N848" i="1"/>
  <c r="N374" i="1"/>
  <c r="N847" i="1"/>
  <c r="N846" i="1"/>
  <c r="N118" i="1"/>
  <c r="N117" i="1"/>
  <c r="N136" i="1"/>
  <c r="N135" i="1"/>
  <c r="N131" i="1"/>
  <c r="N132" i="1"/>
  <c r="N285" i="1"/>
  <c r="N845" i="1"/>
  <c r="N844" i="1"/>
  <c r="N843" i="1"/>
  <c r="N648" i="1"/>
  <c r="N338" i="1"/>
  <c r="N246" i="1"/>
  <c r="N273" i="1"/>
  <c r="N269" i="1"/>
  <c r="N265" i="1"/>
  <c r="N260" i="1"/>
  <c r="N242" i="1"/>
  <c r="N240" i="1"/>
  <c r="N238" i="1"/>
  <c r="N635" i="1"/>
  <c r="N147" i="1"/>
  <c r="N126" i="1"/>
  <c r="N104" i="1"/>
  <c r="N106" i="1"/>
  <c r="N127" i="1"/>
  <c r="N134" i="1"/>
  <c r="N815" i="1"/>
  <c r="N813" i="1"/>
  <c r="N24" i="1"/>
  <c r="N64" i="1"/>
  <c r="N76" i="1"/>
  <c r="N78" i="1"/>
  <c r="N75" i="1"/>
  <c r="N73" i="1"/>
  <c r="N71" i="1"/>
  <c r="N67" i="1"/>
  <c r="N66" i="1"/>
  <c r="N79" i="1"/>
  <c r="N96" i="1"/>
  <c r="N93" i="1"/>
  <c r="N91" i="1"/>
  <c r="N92" i="1"/>
  <c r="N89" i="1"/>
  <c r="N81" i="1"/>
  <c r="N790" i="1"/>
  <c r="N61" i="1"/>
  <c r="N60" i="1"/>
  <c r="N58" i="1"/>
  <c r="N56" i="1"/>
  <c r="N52" i="1"/>
  <c r="N50" i="1"/>
  <c r="N48" i="1"/>
  <c r="N46" i="1"/>
  <c r="N44" i="1"/>
  <c r="N43" i="1"/>
  <c r="N40" i="1"/>
  <c r="N37" i="1"/>
  <c r="N35" i="1"/>
  <c r="N34" i="1"/>
  <c r="N32" i="1"/>
  <c r="N31" i="1"/>
  <c r="N27" i="1"/>
  <c r="N25" i="1"/>
  <c r="N23" i="1"/>
  <c r="N39" i="1"/>
  <c r="N21" i="1"/>
  <c r="N17" i="1"/>
  <c r="N19" i="1"/>
  <c r="N70" i="1"/>
  <c r="N62" i="1"/>
  <c r="N723" i="1"/>
  <c r="N658" i="1"/>
  <c r="N406" i="1"/>
  <c r="N439" i="1"/>
  <c r="N508" i="1"/>
  <c r="N301" i="1"/>
  <c r="N626" i="1"/>
  <c r="N150" i="1"/>
  <c r="N715" i="1"/>
  <c r="N707" i="1"/>
  <c r="N476" i="1"/>
  <c r="N706" i="1"/>
  <c r="N30" i="1"/>
  <c r="N54" i="1"/>
  <c r="N704" i="1"/>
  <c r="N656" i="1"/>
  <c r="N441" i="1"/>
  <c r="N437" i="1"/>
  <c r="N435" i="1"/>
  <c r="N434" i="1"/>
  <c r="N432" i="1"/>
  <c r="N428" i="1"/>
  <c r="N427" i="1"/>
  <c r="N425" i="1"/>
  <c r="N424" i="1"/>
  <c r="N422" i="1"/>
  <c r="N421" i="1"/>
  <c r="N417" i="1"/>
  <c r="N354" i="1"/>
  <c r="N413" i="1"/>
  <c r="N415" i="1"/>
  <c r="N419" i="1"/>
  <c r="N414" i="1"/>
  <c r="N412" i="1"/>
  <c r="N651" i="1"/>
  <c r="N647" i="1"/>
  <c r="N410" i="1"/>
  <c r="N443" i="1"/>
  <c r="N640" i="1"/>
  <c r="N620" i="1"/>
  <c r="N619" i="1"/>
  <c r="N618" i="1"/>
  <c r="N617" i="1"/>
  <c r="N615" i="1"/>
  <c r="N613" i="1"/>
  <c r="N611" i="1"/>
  <c r="N610" i="1"/>
  <c r="N609" i="1"/>
  <c r="N607" i="1"/>
  <c r="N605" i="1"/>
  <c r="N603" i="1"/>
  <c r="N601" i="1"/>
  <c r="N146" i="1"/>
  <c r="N137" i="1"/>
  <c r="N115" i="1"/>
  <c r="N599" i="1"/>
  <c r="N598" i="1"/>
  <c r="N596" i="1"/>
  <c r="N594" i="1"/>
  <c r="N592" i="1"/>
  <c r="N590" i="1"/>
  <c r="N588" i="1"/>
  <c r="N585" i="1"/>
  <c r="N583" i="1"/>
  <c r="N581" i="1"/>
  <c r="N579" i="1"/>
  <c r="N577" i="1"/>
  <c r="N575" i="1"/>
  <c r="N573" i="1"/>
  <c r="N571" i="1"/>
  <c r="N569" i="1"/>
  <c r="N567" i="1"/>
  <c r="N565" i="1"/>
  <c r="N563" i="1"/>
  <c r="N562" i="1"/>
  <c r="N560" i="1"/>
  <c r="N558" i="1"/>
  <c r="N556" i="1"/>
  <c r="N554" i="1"/>
  <c r="N552" i="1"/>
  <c r="N550" i="1"/>
  <c r="N548" i="1"/>
  <c r="N546" i="1"/>
  <c r="N544" i="1"/>
  <c r="N10" i="1"/>
  <c r="N628" i="1"/>
  <c r="N517" i="1"/>
  <c r="N455" i="1"/>
  <c r="N277" i="1"/>
  <c r="N295" i="1"/>
  <c r="N393" i="1"/>
  <c r="N233" i="1"/>
  <c r="N231" i="1"/>
  <c r="N230" i="1"/>
  <c r="N229" i="1"/>
  <c r="N228" i="1"/>
  <c r="N227" i="1"/>
  <c r="N225" i="1"/>
  <c r="N224" i="1"/>
  <c r="N221" i="1"/>
  <c r="N220" i="1"/>
  <c r="N218" i="1"/>
  <c r="N217" i="1"/>
  <c r="N214" i="1"/>
  <c r="N213" i="1"/>
  <c r="N212" i="1"/>
  <c r="N211" i="1"/>
  <c r="N210" i="1"/>
  <c r="N208" i="1"/>
  <c r="N207" i="1"/>
  <c r="N206" i="1"/>
  <c r="N205" i="1"/>
  <c r="N204" i="1"/>
  <c r="N203" i="1"/>
  <c r="N202"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65" i="1"/>
  <c r="N163" i="1"/>
  <c r="N162" i="1"/>
  <c r="N161" i="1"/>
  <c r="N159" i="1"/>
  <c r="N156" i="1"/>
  <c r="N153" i="1"/>
  <c r="N149" i="1"/>
  <c r="N148" i="1"/>
  <c r="N145" i="1"/>
  <c r="N143" i="1"/>
  <c r="N142" i="1"/>
  <c r="N140" i="1"/>
  <c r="N133" i="1"/>
  <c r="N125" i="1"/>
  <c r="N122" i="1"/>
  <c r="N119" i="1"/>
  <c r="N116" i="1"/>
  <c r="N112" i="1"/>
  <c r="N109" i="1"/>
  <c r="N108" i="1"/>
  <c r="N107" i="1"/>
  <c r="N103" i="1"/>
  <c r="N102" i="1"/>
  <c r="N101" i="1"/>
  <c r="N99" i="1"/>
  <c r="E10" i="2"/>
  <c r="E8" i="2"/>
  <c r="E9" i="2"/>
  <c r="E11" i="2"/>
  <c r="E7" i="2"/>
  <c r="E6" i="2"/>
  <c r="E5" i="2"/>
  <c r="E12" i="2"/>
  <c r="N15" i="1" l="1"/>
  <c r="N14" i="1"/>
  <c r="N13" i="1"/>
  <c r="N12" i="1"/>
  <c r="N8" i="1"/>
  <c r="N18" i="1"/>
  <c r="N20" i="1"/>
  <c r="N22" i="1"/>
  <c r="N26" i="1"/>
  <c r="N600" i="1" l="1"/>
  <c r="N593" i="1"/>
  <c r="N591" i="1"/>
  <c r="N589" i="1"/>
  <c r="N586" i="1"/>
  <c r="N584" i="1"/>
  <c r="N553" i="1"/>
  <c r="N407" i="1"/>
  <c r="N408" i="1"/>
  <c r="N621" i="1" l="1"/>
  <c r="N616" i="1"/>
  <c r="N612" i="1"/>
  <c r="N606" i="1"/>
  <c r="N604" i="1"/>
  <c r="N578" i="1"/>
  <c r="N576" i="1"/>
  <c r="N574" i="1"/>
  <c r="N572" i="1"/>
  <c r="N568" i="1"/>
  <c r="N566" i="1"/>
  <c r="N564" i="1"/>
  <c r="N561" i="1"/>
  <c r="N559" i="1"/>
  <c r="N557" i="1"/>
  <c r="N555" i="1"/>
  <c r="N549" i="1"/>
  <c r="N547" i="1"/>
  <c r="N542" i="1"/>
  <c r="N539" i="1"/>
  <c r="N537" i="1"/>
  <c r="N535" i="1"/>
  <c r="N533" i="1"/>
  <c r="N531" i="1"/>
  <c r="N529" i="1"/>
  <c r="N527" i="1"/>
  <c r="N525" i="1"/>
  <c r="N523" i="1"/>
  <c r="N521" i="1"/>
  <c r="N519" i="1"/>
  <c r="N518" i="1"/>
  <c r="N515" i="1"/>
  <c r="N513" i="1"/>
  <c r="N511" i="1"/>
  <c r="N509" i="1"/>
  <c r="N507" i="1"/>
  <c r="N481" i="1"/>
  <c r="N478" i="1"/>
  <c r="N477" i="1"/>
  <c r="N474" i="1"/>
  <c r="N473" i="1"/>
  <c r="N472" i="1"/>
  <c r="N470" i="1"/>
  <c r="N469" i="1"/>
  <c r="N468" i="1"/>
  <c r="N466" i="1"/>
  <c r="N465" i="1"/>
  <c r="N464" i="1"/>
  <c r="N463" i="1"/>
  <c r="N462" i="1"/>
  <c r="N461" i="1"/>
  <c r="N460" i="1"/>
  <c r="N457" i="1"/>
  <c r="N454" i="1"/>
  <c r="N453" i="1"/>
  <c r="N450" i="1"/>
  <c r="N403" i="1" l="1"/>
  <c r="N402" i="1"/>
  <c r="N401" i="1"/>
  <c r="N400" i="1"/>
  <c r="N399" i="1"/>
  <c r="N398" i="1"/>
  <c r="N397" i="1"/>
  <c r="N396" i="1"/>
  <c r="N395" i="1"/>
  <c r="N392" i="1"/>
  <c r="N391" i="1"/>
  <c r="N390" i="1"/>
  <c r="N389" i="1"/>
  <c r="N388" i="1"/>
  <c r="N387" i="1"/>
  <c r="N386" i="1"/>
  <c r="N384" i="1"/>
  <c r="N383" i="1"/>
  <c r="N382" i="1"/>
  <c r="N381" i="1"/>
  <c r="N385" i="1"/>
  <c r="N357" i="1" l="1"/>
  <c r="N380" i="1" l="1"/>
  <c r="N378" i="1"/>
  <c r="N377" i="1"/>
  <c r="N376" i="1"/>
  <c r="N375" i="1"/>
  <c r="N372" i="1"/>
  <c r="N370" i="1"/>
  <c r="N368" i="1"/>
  <c r="N367" i="1"/>
  <c r="N366" i="1"/>
  <c r="N365" i="1"/>
  <c r="N364" i="1"/>
  <c r="N363" i="1"/>
  <c r="N361" i="1"/>
  <c r="N358" i="1"/>
  <c r="N356" i="1"/>
  <c r="N355" i="1"/>
  <c r="N353" i="1"/>
  <c r="N352" i="1"/>
  <c r="N351" i="1"/>
  <c r="N350" i="1"/>
  <c r="N349" i="1"/>
  <c r="N348" i="1"/>
  <c r="N347" i="1"/>
  <c r="N346" i="1"/>
  <c r="N345" i="1"/>
  <c r="N344" i="1"/>
  <c r="N343" i="1"/>
  <c r="N342" i="1"/>
  <c r="N341" i="1"/>
  <c r="N339" i="1"/>
  <c r="N337" i="1"/>
  <c r="N336" i="1"/>
  <c r="N335" i="1"/>
  <c r="N334" i="1"/>
  <c r="N333" i="1"/>
  <c r="N332" i="1"/>
  <c r="N330" i="1"/>
  <c r="N321" i="1"/>
  <c r="N319" i="1"/>
  <c r="N317" i="1"/>
  <c r="N316" i="1"/>
  <c r="N315" i="1"/>
  <c r="N314" i="1"/>
  <c r="N313" i="1"/>
  <c r="N312" i="1"/>
  <c r="N311" i="1"/>
  <c r="N310" i="1"/>
  <c r="N309" i="1"/>
  <c r="N307" i="1"/>
  <c r="N306" i="1"/>
  <c r="N305" i="1"/>
  <c r="N304" i="1"/>
  <c r="N303" i="1"/>
  <c r="N302" i="1"/>
  <c r="N299" i="1"/>
  <c r="N297" i="1"/>
  <c r="N294" i="1"/>
  <c r="N293" i="1"/>
  <c r="N292" i="1"/>
  <c r="N291" i="1"/>
  <c r="N290" i="1"/>
  <c r="N289" i="1"/>
  <c r="M353" i="1"/>
  <c r="N329" i="1"/>
  <c r="N318" i="1"/>
  <c r="N308" i="1"/>
  <c r="N288" i="1" l="1"/>
  <c r="N283" i="1"/>
  <c r="N282" i="1"/>
  <c r="N276" i="1"/>
  <c r="N274" i="1"/>
  <c r="N271" i="1"/>
  <c r="N270" i="1"/>
  <c r="N267" i="1"/>
  <c r="N266" i="1"/>
  <c r="N264" i="1"/>
  <c r="N263" i="1"/>
  <c r="N261" i="1"/>
  <c r="N252" i="1"/>
  <c r="N244" i="1"/>
  <c r="N239" i="1"/>
  <c r="N69" i="1" l="1"/>
  <c r="N49" i="1"/>
  <c r="N47" i="1"/>
  <c r="N98" i="1" l="1"/>
  <c r="N97" i="1"/>
  <c r="N95" i="1"/>
  <c r="N94" i="1"/>
  <c r="N90" i="1"/>
  <c r="N82" i="1"/>
  <c r="N80" i="1"/>
  <c r="N77" i="1"/>
  <c r="N74" i="1"/>
  <c r="N72" i="1"/>
  <c r="N68" i="1"/>
  <c r="N65" i="1"/>
  <c r="N63" i="1"/>
  <c r="N59" i="1"/>
  <c r="N55" i="1"/>
  <c r="N53" i="1"/>
  <c r="N51" i="1"/>
  <c r="N45" i="1"/>
  <c r="N42" i="1"/>
  <c r="N41" i="1"/>
  <c r="N38" i="1"/>
  <c r="N36" i="1"/>
  <c r="N33" i="1"/>
  <c r="N936" i="1" l="1"/>
  <c r="N938" i="1" s="1"/>
</calcChain>
</file>

<file path=xl/sharedStrings.xml><?xml version="1.0" encoding="utf-8"?>
<sst xmlns="http://schemas.openxmlformats.org/spreadsheetml/2006/main" count="13370" uniqueCount="928">
  <si>
    <t>PLANEACIÓN ESTRATÉGICA</t>
  </si>
  <si>
    <t>Código: IDPAC-PE-FT-21
Versión 07
Página 1 de 1
Fecha: 25/11/2021</t>
  </si>
  <si>
    <t>PLAN ANUAL DE ADQUISICIONES DE INVERSIÓN</t>
  </si>
  <si>
    <t>N° DE MODIFICACIÓN</t>
  </si>
  <si>
    <t>22 - Comité 23</t>
  </si>
  <si>
    <t>FECHA ACTUALIZACIÓN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</si>
  <si>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</si>
  <si>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</si>
  <si>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</si>
  <si>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</si>
  <si>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</si>
  <si>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</si>
  <si>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</si>
  <si>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</si>
  <si>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</si>
  <si>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</si>
  <si>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</si>
  <si>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</si>
  <si>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</si>
  <si>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</si>
  <si>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</si>
  <si>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</si>
  <si>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</si>
  <si>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</si>
  <si>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01 - Hacer un nuevo contrato social con igualdad de oportunidades para la inclusión social, productiva y política.</t>
  </si>
  <si>
    <t>04 - Hacer un nuevo contrato social con igualdad de oportunidades para la inclusión social, productiva y política.</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</si>
  <si>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</si>
  <si>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</si>
  <si>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1 - Implementar el 100% de la estrategia de fortalecimiento y promoción de capacidades organizativas, democráticas y de reconocimiento de las formas propias de participación en los espacios (instancias) Ëtnicas.</t>
  </si>
  <si>
    <t xml:space="preserve">Servicio de apoyo para desarrollar procesos de participación, organización y fortalecimiento  de la comunidad NARP residente en Bogotá </t>
  </si>
  <si>
    <t>O232020200991119_Otros servicios de la administración pública n.c.p.</t>
  </si>
  <si>
    <t>CCE-16 Contratación Directa</t>
  </si>
  <si>
    <t>Febrero</t>
  </si>
  <si>
    <t xml:space="preserve">Marzo </t>
  </si>
  <si>
    <t xml:space="preserve">Gerencia de  Etnias </t>
  </si>
  <si>
    <t>1-100-F001_VA-Recursos distrito</t>
  </si>
  <si>
    <t>NO</t>
  </si>
  <si>
    <t>N/A</t>
  </si>
  <si>
    <t>Agosto</t>
  </si>
  <si>
    <t>Septiembre</t>
  </si>
  <si>
    <t xml:space="preserve">Servicio de apoyo para desarrollar procesos de participación, Organización y fortalecimiento  de la comunidad indígena residente en Bogotá </t>
  </si>
  <si>
    <t>3 meses
29 días</t>
  </si>
  <si>
    <t>Profesional para la transversalización del enfoque étnico diferencial, desde la perspectiva intercultural, en las diferentes organizaciones sociales poblacionales, para el fortalecimiento de la participación ciudadana.</t>
  </si>
  <si>
    <t>O232020200883990_Otros servicios profesionales, técnicos y empresariales n.c.p.</t>
  </si>
  <si>
    <t>Profesional para acompañar las acciones de fortalecimiento de las organizaciones sociales étnicas, en el marco del proyecto “Fortalecimiento a espacios (instancias) de participación para los grupos étnicos en las 20 localidades de Bogotá.</t>
  </si>
  <si>
    <t xml:space="preserve">Servicio de apoyo para desarrollar procesos de participación, Organización y fortalecimiento  de la comunidad NARP residente en Bogotá </t>
  </si>
  <si>
    <t xml:space="preserve">Abril </t>
  </si>
  <si>
    <t xml:space="preserve">4 meses y 8 dias </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</si>
  <si>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</si>
  <si>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</si>
  <si>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</si>
  <si>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</si>
  <si>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7203 Acciones de Fortalecimiento a Organizaciones Comunales de Primer y Segundo Grado y de Propiedad Horizontal en el Distrito Capital.</t>
  </si>
  <si>
    <t>Profesional para realizar actividades de gestión documental para la Subdirección de Asuntos Comunales</t>
  </si>
  <si>
    <t>Enero</t>
  </si>
  <si>
    <t>Subdirección de Asuntos Comunales</t>
  </si>
  <si>
    <t>Adición y prórroga No. 1  al contrato N°210 de 2023, cuyo objeto es: Prestar los servicios profesionales de forma temporal con autonomía técnica y
administrativa para realizar actividades de gestión documental para la Subdirección
de Asuntos Comunales.</t>
  </si>
  <si>
    <t>Profesional para realizar actividades de acompañamiento en territorio.</t>
  </si>
  <si>
    <t>Adición y prórroga No. 1  al contrato N°244de 2023, cuyo objeto es:  Prestar los servicios profesionales de forma temporal con autonomía técnica y
administrativa para realizar actividades transversales y acompañamiento en territorio en el
marco del proyecto de inversión 7685.</t>
  </si>
  <si>
    <t>Técnico para realizar actividades de acompañamiento en territorio.</t>
  </si>
  <si>
    <t xml:space="preserve">Adición y prórroga No. 1  al contrato N°287 de 2023, cuyo objeto es: Prestar los servicios de apoyo a la gestión de forma temporal con autonomía
técnica y administrativa para realizar actividades de acompañamiento en territorio
que sean requeridas por la Subdirección de Asuntos Comunales. </t>
  </si>
  <si>
    <t>Técnico para realizar acitividades transversales.</t>
  </si>
  <si>
    <t>Adición y prórroga No. 1  al contrato N°267 de 2023, cuyo objeto es: Prestar los servicios de apoyo a la gestión de forma temporal con autonomía
técnica y administrativa para realizar actividades transversales y de acompañamiento en territorio que sean requeridas por la Subdirección de Asuntos Comunales.</t>
  </si>
  <si>
    <t>Sepiembre</t>
  </si>
  <si>
    <t xml:space="preserve">Octubre </t>
  </si>
  <si>
    <t>Adición y prórroga No. 1  al contrato N°262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</si>
  <si>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N°155 de 2023, cuyo objeto es: Prestar los servicios profesionales de forma temporal con autonomía técnica y
administrativa para realizar actividades transversales y acompañamiento en territorio en el marco del proyecto de inversión 7685.</t>
  </si>
  <si>
    <t>3 meses
11 días</t>
  </si>
  <si>
    <t>Prestar los servicios profesionales de forma temporal con autonomía técnica y administrativa para realizar actividades transversales y compañamiento en territorio en el marco del proyecto de inversión 7685.</t>
  </si>
  <si>
    <t>Abril</t>
  </si>
  <si>
    <t>Adición y prórroga No. 1  al contrato N°343 de 2023, cuyo objeto es:  Prestar los servicios profesionales de forma temporal con autonomía técnica y administrativa para realizar actividades transversales y compañamiento en territorio en el marco del proyecto de inversión 7685</t>
  </si>
  <si>
    <t>Adición y prórroga No. 1  al contrato N°313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</si>
  <si>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N°184 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</si>
  <si>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de gestión contable.</t>
  </si>
  <si>
    <t xml:space="preserve">Adición y prórroga No. 1  al contrato N°137 de 2023, cuyo objeto es: Prestar los servicios profesionales de forma temporal con autonomía técnica y
administrativa para realizar actividades de gestión contable a las organizaciones comunales que sean requeridas por el supervisor del contrato.
</t>
  </si>
  <si>
    <t>Adición y prórroga No. 1  al contrato N°129de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</si>
  <si>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como Ingeniero de sistemas.</t>
  </si>
  <si>
    <t xml:space="preserve">Adición y prórroga No. 1  al contrato N°  270 de 2023, cuyo objeto es: Prestar los servicios profesionales de forma temporal con autonomía técnica y
administrativa para realizar actividades transversales y acompañamiento en
territorio en el marco del proyecto de inversión 7685.
</t>
  </si>
  <si>
    <t xml:space="preserve">Adición y prórroga No. 1  al contrato N°  196 de 2023, cuyo objeto es: Prestar los servicios profesionales de forma temporal con autonomía técnica y
administrativa para realizar actividades transversales y acompañamiento en territorio en el marco del proyecto de inversión 7685.
</t>
  </si>
  <si>
    <t>Adición y prórroga No. 1  al contrato N°  317 de 2023, cuyo objeto es: Prestar los servicios profesionales de forma temporal con autonomía técnica y administrativa para realizar actividades transversales y compañamiento en territorio en el marco del proyecto de inversión 7685</t>
  </si>
  <si>
    <t xml:space="preserve">Adición y prórroga No. 1  al contrato N°  170 de 2023, cuyo objeto es:Prestar los servicios profesionales de forma temporal con autonomía técnica y
administrativa para realizar actividades transversales y acompañamiento en
territorio en el marco del proyecto de inversión 7685.
</t>
  </si>
  <si>
    <t>Profesional para realizar actividades transversales.</t>
  </si>
  <si>
    <t xml:space="preserve">Adición y prórroga No. 1  al contrato N°  307 de 2023, cuyo objeto es:Prestar los servicios profesionales de forma temporal con autonomía técnica y
administrativa para realizar actividades transversales en el marco del proyecto de
inversión 7685.
</t>
  </si>
  <si>
    <t>Prestar los servicios profesionales de forma temporal con autonomía técnica y administrativa para el acompañamiento jurídico de las Organizaciones Comunales de primer y segundo grado y Organizaciones de Propiedad Horizontal.</t>
  </si>
  <si>
    <t>Junio</t>
  </si>
  <si>
    <t>Profesional para realizar actividades transversales..</t>
  </si>
  <si>
    <t>Marzo</t>
  </si>
  <si>
    <t>Profesional para el acompañamiento jurídico de las Organizaciones Comunales de primer y segundo grado y Orgnizaciones de Propiedad Horizontal.</t>
  </si>
  <si>
    <t>Adición y prórroga No. 1  al contrato N°  199 de 2023, cuyo objeto es: Prestar los servicios profesionales de forma temporal con autonomía técnica y administrativa para realizar actividades transversales y compañamiento en territorio en el marco del proyecto de inversión 7685.</t>
  </si>
  <si>
    <t>Adición y prórroga No. 1  al contrato N°233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</si>
  <si>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02 de 2023, cuyo objeto es: Prestar los servicios profesionales de forma temporal con autonomía técnica y administrativa para realizar actividades transversales y acompañamiento en territorio en el marco del proyecto de inversión 7685</t>
  </si>
  <si>
    <t xml:space="preserve">Agosto </t>
  </si>
  <si>
    <t>Adición y prórroga No. 1  al contrato N°  265 de 2023, cuyo objeto es:Prestar los servicios profesionales de forma temporal con autonomía técnica y administrativa para realizar actividades de gestión contable a las organizaciones comunales que sean requeridas por el supervisor del contrato.</t>
  </si>
  <si>
    <t>Adición y prórroga No. 1  al contrato N°  104 de 2023, cuyo objeto es:Prestar los servicios profesionales de forma temporal con autonomía técnica y administrativa para realizar actividades de acompañamiento en territorio que sean requeridas por la Subdirección de Asuntos Comunales.</t>
  </si>
  <si>
    <t>Adición y prórroga No. 1  al contrato N°  241 de 2023, cuyo objeto es: Prestar los servicios profesionales de forma temporal con autonomía técnica y administrativa para realizar actividades transversales en el marco del proyecto de inversión 7685</t>
  </si>
  <si>
    <t>Adición y prórroga No. 1  al contrato N°  110 de 2023, cuyo objeto es:Prestar los servicios profesionales de forma temporal con autonomía técnica y administrativa para realizar actividades transversales y acompañamiento en territorio en el marco del proyecto de inversión 7685.</t>
  </si>
  <si>
    <t>Adición y prórroga No. 1  al contrato N°  252 de 2023, cuyo objeto es:Prestar los servicios profesionales de forma temporal con autonomía técnica y administrativa para realizar actividades transversales y acompañamiento en territorio en el marco del proyecto de inversión 7685.</t>
  </si>
  <si>
    <t>Adición y prórroga No. 1 al contrato N°  89 de 2023, cuyo objeto es: Prestar los servicios profesionales de forma temporal con autonomía técnica y administrativa para realizar actividades transversales en el marco del proyecto de inversión 7685.</t>
  </si>
  <si>
    <t>Contratar los servicios para la instalación, configuración y puesta en funcionamiento del servicio de conectividad e internet de las organizaciones comunales de primer y segundo grado en el distrito capital como un mecanismo para su fortalecimiento.</t>
  </si>
  <si>
    <t>Adición al contrato 358 de 2023 cuyo objeto es "Contratar los servicios para la instalación, configuración y puesta en funcionamiento del servicio de conectividad e internet de las organizaciones comunales de primer y segundo grado en el distrito capital como un mecanismo para su fortalecimiento".</t>
  </si>
  <si>
    <t>Noviembre</t>
  </si>
  <si>
    <t>80141600;80141900;80111600;81141600</t>
  </si>
  <si>
    <t>Prestar los servicios logísticos y operativos necesarios, para la organización y ejecución de  actividades y eventos institucionales realizados por el IDPAC.</t>
  </si>
  <si>
    <t>CCE-02 Licitación</t>
  </si>
  <si>
    <t>Mayo</t>
  </si>
  <si>
    <t>Adición al contrato 354 de 2023 cuyo objeto es "Prestar los servicios logísticos y operativos necesarios, para la organización y ejecución de  actividades y eventos institucionales realizados por el IDPAC".</t>
  </si>
  <si>
    <t>Octubre</t>
  </si>
  <si>
    <t>46181500;46181543;55121800:55121802
55121807</t>
  </si>
  <si>
    <t>Adquirir elementos de promoción, reconocimiento e identificación necesarios para incentivar a los Consejos Locales de Propiedad horizontal que fortalezcan el
sentido de pertenencia de líderes y aporten a la imagen institucional.</t>
  </si>
  <si>
    <t>CCE-10 Mínima cuantía</t>
  </si>
  <si>
    <t xml:space="preserve">31211502;
31211604;
31211703;
31211905
</t>
  </si>
  <si>
    <t>Adquirir los elementos y/o bienes necesarios para la entrega de los Kits de pinturas que constituyen los incentivos en la modalidad Juntas de Colores de organizaciones comunales en el Distrito Capital.</t>
  </si>
  <si>
    <t>Adición y prórroga No. 1  al contrato N°  271 de 2023, cuyo objeto es:prestar los servicios profesionales de forma temporal con autonomía técnica y administrativa para realizar actividades de gestión contable a las organizaciones comunales que sean requeridas por el supervisor del contrato.</t>
  </si>
  <si>
    <t>Personal asistencial para realizar apoyo a la gestión.</t>
  </si>
  <si>
    <t>Adición y prórroga No. 1  al contrato N°  315 de 2023, cuyo objeto es:Prestar los servicios de apoyo a la gestión de forma temporal con autonomía técnica y administrativa para realizar actividades de acompañamiento en territorio
que sean requeridas por la Subdirección de Asuntos Comunales</t>
  </si>
  <si>
    <t>Adición y prórroga No. 1  al contrato N°  280 de 2023, cuyo objeto es:Prestar los servicios profesionales de forma temporal con autonomía técnica y administrativa para realizar actividades transversales y acompañamiento en territorio en el marco del proyecto de inversión 7685</t>
  </si>
  <si>
    <t>Adición y prórroga No. 1  al contrato N°  237 de 2023, cuyo objeto es:Prestar los servicios de apoyo a la gestión de forma temporal con autonomía técnica y administrativa para realizar actividades de acompañamiento en territorio</t>
  </si>
  <si>
    <t>7687 - Fortalecimiento  a las Organizaciones Sociales y Comunitarias para una participación ciudadana informada e incidente con enfoque diferencial en el distrito capital. Bogotá</t>
  </si>
  <si>
    <t>420 - Implementar el 100% del Observatorio de la Participación</t>
  </si>
  <si>
    <t>1. Implementar 100% la metodología para la recolección, análisis y producción de datos e intercambio y producción de conocimiento sobre participación ciudadana</t>
  </si>
  <si>
    <t>Servicios de apoyo para la gestión técnica y operativa de los temas trasversales del Observatorio de Participación Ciudadana.</t>
  </si>
  <si>
    <t>Subdirección de Fortalecimiento de la Organización Social</t>
  </si>
  <si>
    <t xml:space="preserve">Septiembre </t>
  </si>
  <si>
    <t>5 meses
15 días</t>
  </si>
  <si>
    <t xml:space="preserve">Profesional para apoyar la estructuración del observatorio de la participación y sus herramientas a cargo de la Subdirección de Fortalecimiento de la Organización Social. </t>
  </si>
  <si>
    <t>Julio</t>
  </si>
  <si>
    <t>5 meses
8 días</t>
  </si>
  <si>
    <t>424 - Implementar una (1) estrategia para fortalecer a las organizaciones sociales, comunitarias, de propiedad horizontal y comunales, y las  instancias de participación.</t>
  </si>
  <si>
    <t>3. Asesorar técnicamente a 1028 organizaciones sociales y medios comunitarios y alternativos en el Distrito Capital</t>
  </si>
  <si>
    <t>Prestación de servicios profesionales para acompañar las labores administrativas, precontractuales, contractuales y postcontractuales de la Subdirección de fortalecimiento de la Organización Social.</t>
  </si>
  <si>
    <t>septiembre</t>
  </si>
  <si>
    <t>Adición y Prórroga No.1 contrato 571-2023"Prestar los servicios profesionales de manera temporal con autonomía técnica y administrativa para acompañar las labores administrativas, precontractuales, contractuales y postcontractuales de la Subdirección de fortalecimiento de la Organización Social"</t>
  </si>
  <si>
    <t>Profesional para la producción y visualización de información derivada de la aplicación de herramientas de medición de la participación ciudadana en Bogotá.</t>
  </si>
  <si>
    <t>Profesional para el desarrollo de la línea de seguimiento de agendas y repertorios de acción colectiva del Observatorio de Participación Ciudadana.</t>
  </si>
  <si>
    <t>4 meses
4 días</t>
  </si>
  <si>
    <t>Adición y Prórroga N°1 Contrato 486 -2023 "Prestar los servicios profesionales con autonomía técnica y administrativa para el desarrollo de la línea de seguimiento de agendas y repertorios de acción colectiva del Observatorio de Participación Ciudadana."</t>
  </si>
  <si>
    <t>Diciembre</t>
  </si>
  <si>
    <t xml:space="preserve">Diciembre </t>
  </si>
  <si>
    <t>Profesional para apoyar la gestión de las organizaciones sociales en plataforma y al seguimiento de las hojas de vida de las organizaciones sociales</t>
  </si>
  <si>
    <t>4 meses
15 días</t>
  </si>
  <si>
    <t>Adición y Prórroga N°1 Contrato 484-2023 "Prestar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</si>
  <si>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Profesional para el desarrollo y puesta en producción de las herramientas tecnológicas que adelanta el instituto en lo concerniente a las tecnologías de la información. del Instituto Distrital de la Participación y Acción Comunal (IDPAC)</t>
  </si>
  <si>
    <t xml:space="preserve">Profesional para coordinar el grupo de discapacidad así como el seguimiento a la ruta de fortalecimiento de las Organizaciones de Discapacidad </t>
  </si>
  <si>
    <t>9 meses
21 día</t>
  </si>
  <si>
    <t>Subdirección de Fortalecimiento de la Organización Social - Discapacidad</t>
  </si>
  <si>
    <t>Adición y Prórroga N°1 Contrato 266-2023 "Prestar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t>
  </si>
  <si>
    <t>Profesional para desarrollar actividades que contribuyan en el fortalecimiento de las capacidades de las organizaciones sociales para lograr incidencia en los territorios.</t>
  </si>
  <si>
    <t>4 meses
22 días</t>
  </si>
  <si>
    <t>Adición y Prórroga N°1 Contrato 479-2023 "Prestar los servicios profesionales de manera temporal con autonomía técnica y administrativa en el desarrollo de actividades que contribuyan en el fortalecimiento de las capacidades de las organizaciones sociales para lograr incidencia en las localidades que sean asignadas por el supervisor"</t>
  </si>
  <si>
    <t xml:space="preserve">1 Mes y 13 Días </t>
  </si>
  <si>
    <t>Servicios de apoyo a la gestión para implementar el modelo de fortalecimiento a las organizaciones sociales de personas con discapacidad en las localidades que sean asignadas por el supervisor</t>
  </si>
  <si>
    <t>4 meses
21 días</t>
  </si>
  <si>
    <t>Adición y Prórroga N°1 Contrato 478-2023 "Prestar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</si>
  <si>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1 Mes y 15 Días</t>
  </si>
  <si>
    <t>4 meses
27 días</t>
  </si>
  <si>
    <t>2 meses
8 días</t>
  </si>
  <si>
    <t>Profesional para la elaboración y respuesta de conceptos juridicos, derechos de petición, proposiciones entre otras requeridas en la Subdirección de fortalecimiento de la Organización Social</t>
  </si>
  <si>
    <t>10 meses
8 días</t>
  </si>
  <si>
    <t>Profesional para coordinar las acciones de planeación, seguimiento y ejecución del proyecto de inversión 7687 de la Subdirección de fortalecimiento de la Organización Social</t>
  </si>
  <si>
    <t>4 meses
28 días</t>
  </si>
  <si>
    <t>Profesional para liderar la elaboración de informes y reportes necesarios requeridos a la Subdirección de fortalecimiento de la Organización Social</t>
  </si>
  <si>
    <t>10 meses
16 días</t>
  </si>
  <si>
    <t>Adición y Prórroga N°1 Contrato 140-2023 "Prestar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</si>
  <si>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Profesional para liderar las labores administrativas, precontractuales, contractuales y postcontractuales de la Subdirección de fortalecimiento de la Organización Social</t>
  </si>
  <si>
    <t>Adición y Prórroga N°1 Contrato 212-2023 "Prestar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Social."</t>
  </si>
  <si>
    <t>Profesional para liderar las acciones necesarias para la correcta ejecución del contrato de bolsas y demas acciones administrativas y operativas requeridas.</t>
  </si>
  <si>
    <t>3 meses
18 días</t>
  </si>
  <si>
    <t>Profesional para gestionar la correcta ejecución del funcionamiento técnico y administrativo del proyecto de inversión 7687 de la Subdirección de Fortalecimiento de la Organización Social</t>
  </si>
  <si>
    <t>9 meses
25 días</t>
  </si>
  <si>
    <t>Adición y Prórroga N°1 Contrato 240-2023 "Prestar los servicios profesionales de manera temporal con autonomía técnica y administrativa para gestionar la correcta ejecución del funcionamiento técnico y administrativo del proyecto de inversión 7687 de la Subdirección de Fortalecimiento de la Organización Social"</t>
  </si>
  <si>
    <t xml:space="preserve">Profesional para el desarrollo operativo, para apoyar el diseño y los procedimientos internos de la Subdirección de Fortalecimiento y los reportes a la oficina asesora de planeación </t>
  </si>
  <si>
    <t>3 meses
27 días</t>
  </si>
  <si>
    <t>Adición y Prórroga N°1 Contrato 559-2023 "Prestar los servicios profesionales de manera temporal con autonomía técnica y administrativa para apoyar la gestión de los procedimientos de la Subdirección de Fortalecimiento y contribuir al seguimiento de los planes de la dependencia provenientes del Sistema Integrado de Gestión"</t>
  </si>
  <si>
    <t xml:space="preserve">2 Meses y 3 Días </t>
  </si>
  <si>
    <t>Profesionaesl para acompañar el desarrollo de acciones de participación para el fortalecimiento de los medios comunitarios y alternativos del Distrito.</t>
  </si>
  <si>
    <t>Adición y Prórroga No.1 contrato 466-2023"Prestar los servicios profesionales con autonomía técnica y administrativa, para aplicar el modelo de fortalecimiento, la estrategia  de articulación y acompañamiento de los procesos de participación a las organizaciones de Medios Comunitarios y Alternativos"</t>
  </si>
  <si>
    <t>Adición y Prórroga No.1 contrato 457-2023"Prestar los servicios profesionales de manera temporal con autonomía técnica y administrativa para realizar acciones de participación incidente que garantice el derecho a la participación ciudadana de los Medios Comunitarios y Alternativos del Distrito"</t>
  </si>
  <si>
    <t>Profesional para realizar las actividades administrativas y operativas requeridas por el  grupo de Discapacidad de la Subdirección de Fortalecimiento.</t>
  </si>
  <si>
    <t>4 meses 11 días</t>
  </si>
  <si>
    <t>Profesional para el acompañamiento de las acciones y espacios de participación así como del modelo de fortalecimiento con las organizaciones de vejez.</t>
  </si>
  <si>
    <t>Profesional para el acompañamiento en el desarrollo  de acciones de participación incidente para el fortalecimiento de las Organizaciones Sociales de migrantes.</t>
  </si>
  <si>
    <t>4 meses
29 días</t>
  </si>
  <si>
    <t>Adición y Prórroga No.1 contrato 585-2023"Prestar los servicios profesionales de manera temporal, con autonomía técnica y administrativa para fortalecer los procesos organizativos de interés para los migrantes en el Distrito Capital"</t>
  </si>
  <si>
    <t>15 Días</t>
  </si>
  <si>
    <t>Profesional para el acompañamiento en el desarrollo de acciones de participación incidente para el fortalecimiento de las Organizaciones Sociales que trabajan en pro de los niños, niñas y adolescentes.</t>
  </si>
  <si>
    <t>7 meses
4 días</t>
  </si>
  <si>
    <t xml:space="preserve">Profesional para liderar acciones en pro de la implementación del modelo de fortalecimiento de las Organizaciones Sociales de Víctimas y reincorporados del DC. </t>
  </si>
  <si>
    <t>Profesional para liderar las acciones del modelo de fortalecimiento para la participación de las organizaciones sociales de ambientalistas</t>
  </si>
  <si>
    <t>Adición y Prórroga No.1 contrato 570-2023"Prestar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</si>
  <si>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25 días</t>
  </si>
  <si>
    <t>Profesional para liderar las acciones del modelo de fortalecimiento con las organizaciones sociales promotoras de una movilidad sostenible.</t>
  </si>
  <si>
    <t>Servicios de apoyo para el acompañamiento transversal para la implementación del modelo de fortalecimiento de las nuevas expresiones.</t>
  </si>
  <si>
    <t>Profesional para acompañar las acciones del modelo de fortalecimiento con las organizaciones sociales de animalistas.</t>
  </si>
  <si>
    <t>Adición y Prórroga No.1 contrato 481-2023"Prestar los servicios profesionales de manera temporal, con autonomía técnica y administrativa en la realización de acciones tendientes al fortalecimiento de las Organizaciones Sociales animalistas en las diferentes localidades del Distrito Capital"</t>
  </si>
  <si>
    <t>Adquisición de elementos tecnológicos y accesorios para el fortalecimiento y promoción de las Organizaciones Sociales en el marco de los convenios SCJ-1769-2023 suscrito entre SCJ e IDPAC, 477 de 2023 firmado entre el FDLB e IDPAC; y Organizaciones con Personas con Discapacidad del Distrito Capital.</t>
  </si>
  <si>
    <t>Selección Abreviada -Acuerdo Marco</t>
  </si>
  <si>
    <t>Prestación de servicios de interpretación de lengua de señas colombiana para garantizar la accesibilidad y el acceso a la información de las personas con discapacidad auditiva.</t>
  </si>
  <si>
    <t>CCE-10
Mínima Cuantía</t>
  </si>
  <si>
    <t>Adición N°1 Contrato 996-2022 "Prestar servicios para la planeación y realización de la “Gala Premios Benkos Biohó 2022” contemplada en el Acuerdo Distrital 175 de 2005 y demás eventos tendientes al fortalecimiento de las organizaciones sociales pertenecientes a las comunidades negras y afrodescendientes residentes en el distrito capital, lo anterior en el marco de las acciones afirmativas contempladas en el artículo 66 del Plan Distrital de Desarrollo 2020-2024.."</t>
  </si>
  <si>
    <t>43211500,43212100,43222619</t>
  </si>
  <si>
    <t xml:space="preserve">Adquisición de elementos tecnológicos y accesorios en el marco del modelo de fortalecimiento a las organizaciones sociales y medios comunitarios del Distrito. . </t>
  </si>
  <si>
    <t>CCE-06 Selección abreviada menor cuantía</t>
  </si>
  <si>
    <t>"PRESTAR LOS SERVICIOS LOGÍSTICOS Y OPERATIVOS NECESARIOS, PARA LA ORGANIZACIÓN Y EJECUCIÓN DE ACTIVIDADES Y EVENTOS INSTITUCIONALES REALIZADOS POR EL IDPAC”</t>
  </si>
  <si>
    <t>Licitación Pública</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</si>
  <si>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</si>
  <si>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O232020200664114_Servicios de transporte terrestre especial local de pasajeros </t>
  </si>
  <si>
    <t>CCE-99 Seléccion abreviada - acuerdo marco</t>
  </si>
  <si>
    <t xml:space="preserve">80141600;80141900;80111600;81141600	</t>
  </si>
  <si>
    <t xml:space="preserve">Prestación de servicios logísticos para realizar una feria "A lo bien por Bogotá" en el marco de las convocatorias del FONDO CHIKANÁ, para premiar a las organizaciones ganadoras </t>
  </si>
  <si>
    <t>Profesional para desarrollar actividades administrativas y apoyo en la contratación de la Gerencia de Mujer y Género.</t>
  </si>
  <si>
    <t>Gerencia de Mujer y Género</t>
  </si>
  <si>
    <t>Profesional para dar respuesta a los requerimientos y  elaborarconceptos en el marco de la competencia de la Gerencia de Mujer y Género</t>
  </si>
  <si>
    <t>Profesional para coordinar la implementación del modelo de fortalecimiento a las organizaciones sociales de mujer y sector LGTBI</t>
  </si>
  <si>
    <t>Servicio de apoyo para desarrollar la estrategia de fortalecimiento a las organizaciones sociales de mujeres y sector LGTBI en las localidades de Engativá y Fontibón.</t>
  </si>
  <si>
    <t>Profesional para implementar las acciones que den cumplimiento a la Política Pública de Actividades Sexuales Pagadas, así como promover espacios de participación en las localidades de Suba y Barrios Unidos.</t>
  </si>
  <si>
    <t>Servicios de apoyo para desarrollar la estrategia de fortalecimiento a las organizaciones sociales de Mujeres y Sector LGTBI así como para acompañar espacios de formación para el fortalecimiento de las capacidades de los sectores LGTBI en articulación con la Gerencia de Escuela.</t>
  </si>
  <si>
    <t>Servicios de apoyo para acompañar la implementación de la estrategia de fortalecimiento a las organizaciones sociales de mujeres y sector LGTBI en las localidades de Candelaria y Chapinero.</t>
  </si>
  <si>
    <t>Servicios de apoyo para acompañar la implementación de la estrategia de fortalecimiento a las organizaciones sociales de mujeres y sector LGTBI en las localidades de San Cristóbal,  Antonio Nariño  y la promoción de los espacios de participación a nivel distrital</t>
  </si>
  <si>
    <t>Servicios de apoyo para acompañar la implementación de la estrategia de fortalecimiento a las organizaciones sociales de mujeres y sector LGTBI en las localidades de Ciudad Bolívar y Bosa</t>
  </si>
  <si>
    <t xml:space="preserve">Servicios de apoyo  para acompañar la implementación de la estrategia de fortalecimiento a las organizaciones sociales de mujeres y sector LGTBI en las localidades de Usme y Rafael Uribe Uribe y el acompañamiento a los espacios e instancias de participación a nivel local </t>
  </si>
  <si>
    <t>Servicios de apoyo para acompañar la implementación de la estrategia de fortalecimiento a las organizaciones sociales de mujeres y sector LGTBI en las localidades de Puente Aranda y Tunjuelito.</t>
  </si>
  <si>
    <t>Profesional  para para apoyar el desarrollo de la estrategia de acompañamiento a los espacios e instancias de participación de Mujeres y Sector LGBTI</t>
  </si>
  <si>
    <t>Servicios de apoyo a la gestión para implementar el modelo de fortalecimiento a las organizaciones sociales juveniles, a las instancias de participación y a los procesos estratégicos de la Gerencia de Juventud en las localidades asignadas por el supervisor</t>
  </si>
  <si>
    <t xml:space="preserve">Enero </t>
  </si>
  <si>
    <t xml:space="preserve">Febrero </t>
  </si>
  <si>
    <t>Gerencia de Juventud</t>
  </si>
  <si>
    <t xml:space="preserve">Profesional para implementar el modelo de fortalecimiento a las organizaciones sociales juveniles, a las instancias de participación juvenil y los procesos estratégicos de la Gerencia de Juventud en las localidades asignadas por el supervisor. </t>
  </si>
  <si>
    <t>Serivicios de apoyo a la gestión para implementar el modelo de fortalecimiento a las organizaciones sociales juveniles, a las instancias de participación juvenil y los procesos estratégicos de la Gerencia de Juventud en las localidades asignadas por el supervisor. .</t>
  </si>
  <si>
    <t>Profesional para apoyar el seguimiento al desarrollo de las iniciativas 2023 asi como el proceso de entrega de los incentivos a las organizaciones de jóvenes.</t>
  </si>
  <si>
    <t>Profesional para desarrollar acciones en el marco del Observatorio de la Participación en temas relacionados al fútbol en las localidades donde se implementa el Modelo de Fortalecimiento.</t>
  </si>
  <si>
    <t>Adición y Prórroga No.1 contrato 403-2023"Prestar los servicios profesionales de manera temporal con autonomía técnica y administrativa para la implementación de metodologías que permitan la sistematización de información para la participación y convivencia en el fútbol"</t>
  </si>
  <si>
    <t>24 días</t>
  </si>
  <si>
    <t xml:space="preserve">Profesional para coordinar los programas y estrategias relacionados con la convivencia y participación en el Fútbol. </t>
  </si>
  <si>
    <t>Profesional para brindar lineamientos al equipo territorial y realizar seguimiento a la implementación del modelo de fortalecimiento y al Sistema Distrital de Juventud.</t>
  </si>
  <si>
    <t>5 meses y 3 días</t>
  </si>
  <si>
    <t>Profesional para realizar el reporte a metas, plan de acción institucional y demás requerimientos de información, así como realizar actividades de gestión documental de la Gerencia de Juventud</t>
  </si>
  <si>
    <t>Profesional para realizar las actividades administrativas y operativas; así como apoyar a la supervisión en la ejecución de los contratos de la Gerencia de Juventud</t>
  </si>
  <si>
    <t>Adición y prorroga No. 1 contrato No 158 - 2023 Prestar los servicios profesionales de manera temporal con autonomía técnica y administrativa para realizar las actividades administrativas y operativas requeridas por la Gerencia de Juventud.</t>
  </si>
  <si>
    <t xml:space="preserve">2 meses y 11 dias </t>
  </si>
  <si>
    <t>Servicio de apoyo para desarrollar procesos de participación y organización con la comunidad raizal residente en Bogotá, así como apoyar procesos de fortalecimiento de la participación Afrodescendiente en las localidades Chapinero y Teusaquillo.</t>
  </si>
  <si>
    <t>Servicios de apoyo para desarrollar procesos de participación y organización para las comunidades indígenas de la localidad de Ciudad Bolívar, Usme y Tunjuelito.</t>
  </si>
  <si>
    <t>2 meses
25 días</t>
  </si>
  <si>
    <t>Servicios de apoyo para desarrollar procesos de participación con las organizaciones e instancias gitanas, comunidades indígenas de las localidades de Puente Aranda  y Kennedy.</t>
  </si>
  <si>
    <t>Servicios de apoyo para desarrollar procesos de fortalecimiento de participación ciudadana de las comunidades NARP  en las localidades de los Mártires , Engativá y Suba.</t>
  </si>
  <si>
    <t>Servicios de apoyo para desarrollar procesos de participación y organización para las comunidades indígenas de las localidades de Engativá, Barrios Unidos, Puente Aranda y Fontibon.</t>
  </si>
  <si>
    <t xml:space="preserve"> Servicios de apoyo para desarrollar procesos de fortalecimiento de participación ciudadana de la comunidad palenquera en las localidades de Antonio Nariño y Barrios Unidos.</t>
  </si>
  <si>
    <t xml:space="preserve"> Servicios de apoyo para desarrollar procesos de fortalecimiento de participación ciudadana en las localidades de Ciudad Bolivar, Puente Aranda y la Candelaria</t>
  </si>
  <si>
    <t>3 meses
7 días</t>
  </si>
  <si>
    <t>Servicios de apoyo para realizar los procesos y procedimientos administrativos, pre-contractuales, contractuales y post contractuales y gestionar la correcta ejecución presupuestal de la Gerencia de Etnias.</t>
  </si>
  <si>
    <t>4 MESES Y 7 DIAS</t>
  </si>
  <si>
    <t>Adición y Prorroga contrato 480 con el objeto de 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</si>
  <si>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1 mes 23 días</t>
  </si>
  <si>
    <t>Adición N° 1 y prorroga N°2 Contrato 994-2022 "Desarrollar un proceso formativo dirigido a niños y niñas con énfasis en instancias de participación en escenarios de gobierno propio del Cabildo Muisca Indígena de Bosa"</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</si>
  <si>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</si>
  <si>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</si>
  <si>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</si>
  <si>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Profesional para implementar acciones de coordinación de los procesos de formación en las modalidades de virtual asistida y presencial</t>
  </si>
  <si>
    <t>4 meses 27 días</t>
  </si>
  <si>
    <t xml:space="preserve">Gerencia Escuela de Participación </t>
  </si>
  <si>
    <t>Profesional para desarrollar procesos de sistematización y reporte</t>
  </si>
  <si>
    <t>Adición cto. 59-2023 cuyo objeto contractual es: 'Prestar los servicios profesionales, de manera temporal y con autonomía técnica y administrativa, para la construcción de los reportes de la Escuela de la Participación'</t>
  </si>
  <si>
    <t xml:space="preserve">Profesional para desarrollo y seguimiento a los procesos de formación virtual  </t>
  </si>
  <si>
    <t>O232020200992913 Servicios de educación para la formación y el trabajo</t>
  </si>
  <si>
    <t>Adición cto. 60-2023 cuyo objeto contractual es: 'Prestar los servicios profesionales de manera temporal y con autonomía técnica y administrativa, para adecuar, gestionar y hacer seguimiento a los procesos de formación que se desarrollan en el marco de la estrategia de Servicio Social de la Escuela de la Participación'</t>
  </si>
  <si>
    <t xml:space="preserve">Profesional para el diseño eimplementación de metodologías y didácticas para las diferentes modalidades de formación así como el apoyo a la supervisión de los contratos. </t>
  </si>
  <si>
    <t>Adición cto. 39-2023 cuyo objeto contractual es: 'Prestar los servicios profesionales de manera temporal y con autonomía técnica y administrativa, para estructurar y realizar seguimiento pedagógico, institucional y técnico a la estrategia de formación de la Escuela de la Participación'</t>
  </si>
  <si>
    <t xml:space="preserve">Profesional para implementar la línea editorial </t>
  </si>
  <si>
    <t>Adición y prórroga cto. 186-2023 cuyo objeto contratual es: Prestar los servicios profesionales, de manera temporal y con autonomía técnica y administrativa, para elaborar e implementar la línea editorial de la Escuela de Participación.</t>
  </si>
  <si>
    <t>Profesional para la implementar y coordinación de la estrategia de generación de contenido de la Gerencia de la Escuela de la Participación, así como el apoyo a la supervisión de los contratos.</t>
  </si>
  <si>
    <t>Adición cto. 80-2023 cuyo objeto contractual es: 'Prestar los servicios profesionales, de manera temporal y con autonomía técnica y administrativa, para la generación e implementación de contenidos pedagógicos de la Escuela de Participación.'</t>
  </si>
  <si>
    <t>Servicios de apoyo a la gestión para acompañar los procesos de formación en materia de diversidades étnicas y de género.</t>
  </si>
  <si>
    <t>4 meses
16 días</t>
  </si>
  <si>
    <t>Adición y prórroga cto. 386-2023 cuyo objeto contractual es: Prestar los servicios de apoyo a la gestión, de manera temporal y con autonomía técnica y administrativa, para acompañar los procesos de formación en materia de diversidades étnicas y de género de la Escuela de Participación.</t>
  </si>
  <si>
    <t xml:space="preserve">Profesionales para desarrollar procesos de formación en las diferentes modalidades de formación </t>
  </si>
  <si>
    <t>Adición y prórroga cto. 378-2023 cuyo objeto contractual es: 'Prestar los servicios profesionales de manera temporal y con autonomía técnica y administrativa, para implementar y acompañar los procesos de formación en las diferentes modalidades de formación de la Escuela de Participación'</t>
  </si>
  <si>
    <t>Adición y prórroga al contrato 122-2023 cuyo objeto contractual es: 'Prestar los servicios profesionales de manera temporal y con autonomía técnica y administrativa, para actualizar e impartir los procesos de formación en las modalidades virtual, virtual asistida y presencial de la Escuela de Participación.'</t>
  </si>
  <si>
    <t>Adición y prórroga cto. 215-2023 cuyo objeto contractual es: ' Prestar los servicios profesionales de manera temporal y con autonomía técnica y administrativa, para la adecuar e implementación de los procesos de formación en materia de comunicaciones accesibles y sociedad inclusiva de la Escuela de Participación</t>
  </si>
  <si>
    <t>Servicios de apoyo para el seguimiento administrativo de la Gerencia de Escuela</t>
  </si>
  <si>
    <t>Adición y prórroga cto. 119-2023 cuyo objeto contractual es: ' Prestar los servicios de apoyo a la gestión de manera temporal, con autonomía técnica y administrativa para el realizar las actividades y los servicios necesarios para el desarrollo del proceso de gestión administrativa de la escuela de Participación.</t>
  </si>
  <si>
    <t xml:space="preserve">Profesional para desarrollar procesos de formación en materia de enfoque diferencial étnico en las diferetenes modalidades </t>
  </si>
  <si>
    <t>Adición y prórroga cto. 401-2023 cuyo objeto contractual es: 'Prestar los servicios profesionales de manera temporal y con autonomía técnica y administrativa, para implementar procesos de formación en materia de enfoque diferencial étnico de la Escuela de Participación.'</t>
  </si>
  <si>
    <t>Dicioembre</t>
  </si>
  <si>
    <t xml:space="preserve">Profesional para elaborar documentos precontractuales, contractuales y postcontractuales así como el apoyo a la supervisión de los contratos. </t>
  </si>
  <si>
    <t>Adición cto. 95-2023 cuyo objeto contractual es: 'Prestar los servicios profesionales, de manera temporal y con autonomía técnica y administrativa, para apoyo juridico de la gerencia y elaborar documentos precontractuales, contractuales y postcontractuales requeridos por la Escuela de Participación.'</t>
  </si>
  <si>
    <t xml:space="preserve">Profesional para la gestión, implementación y seguimiento de la estrategia de alianzas y redes así como el apoyo a la supervisión de los contratos. </t>
  </si>
  <si>
    <t>Adición y prórroga cto. 385-2023 cuyo objeto contractual es: 'Prestar los servicios profesionales de manera temporal y con autonomía técnica y administrativa, para desarrollar y hacer seguimiento a la estrategia de alianzas y redes de la Escuela de Participación'</t>
  </si>
  <si>
    <t xml:space="preserve">Profesional para desarrollar los procesos de formación en materia de comunicación, lenguaje de señas y herramientas para la accesibilidad </t>
  </si>
  <si>
    <t xml:space="preserve">Profesional para realizar la administración técnica y funcional de la plataforma de formación virtual </t>
  </si>
  <si>
    <t>Adición cto. 20-2023 cuyo objeto contractual es: 'Prestar los servicios profesionales de manera temporal y con autonomía técnica y administrativa, para gestionar, administrar y adecuar la Plataforma de formación virtual de la Escuela de la Participación'</t>
  </si>
  <si>
    <t xml:space="preserve">Profesional para realizar acciones de producción, difusión, promoción y comunicación de la Escuela de Participación así como el apoyo a la supervisión de los contratos. </t>
  </si>
  <si>
    <t>Adición y prórroga cto. 118-2023 cuyo objeto contratual es:Prestar los servicios profesionales de manera temporal y con autonomía técnica y administrativa, para crear las piezas gráficas requeridas por la Gerencia Escuela de la Participación.</t>
  </si>
  <si>
    <t>OIctubre</t>
  </si>
  <si>
    <t xml:space="preserve">Profesional para la implementación de la estrategia de conocimiento en las diferentes modalidades y procesos así como el apoyo a la supervisión de los contratos. </t>
  </si>
  <si>
    <t>Adición cto. 136-2023 cuyo objeto contractual es: 'Prestar los servicios profesionales, de manera temporal y con autonomía técnica y administrativa, para el desarrollo e implementación de la Estrategia de Gestión de Conocimiento de la Escuela de la Participación'</t>
  </si>
  <si>
    <t xml:space="preserve">Profesional para el diseño de piezas gráficas y material pedagógico de los procesos de formación en sus distintas modalidades </t>
  </si>
  <si>
    <t>Adición y prórroga cto. 161-2023 cuyo objeto contratual es: Prestar los servicios profesionales de manera temporal y con autonomía técnica y administrativa, para la creación, diseño, difusión y promoción de piezas gráficas y material pedagógico de los proceso de formación en las distintas modalidades de la Escuela de la Participación.</t>
  </si>
  <si>
    <t>Servicios de apoyo para el seguimiento financiero y administrativo de la Gerencia de Escuela</t>
  </si>
  <si>
    <t>Adición cto. 143-2023 cuyo objeto contractual es: 'Prestar los servicios de apoyo a la gestión, de manera temporal y con autonomía técnica y administrativa, para dar asistencia en el seguimiento administrativo y financiero de gerencia de la Escuela de la Participación'</t>
  </si>
  <si>
    <t xml:space="preserve">Profesional para implementar acitivades de cooperación de la Escuela de la Participación </t>
  </si>
  <si>
    <t>2 meses
24 días</t>
  </si>
  <si>
    <t xml:space="preserve">Profesional para diseñar e implementar procesos de formación en materia de enfoque diferencial étnico </t>
  </si>
  <si>
    <t>Aunar esfuerzos para dar cumplimiento a las acciones afirmativas concertadas en el marco del artículo 66 del plan distrital de desarrollo 2020-2024</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</si>
  <si>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</si>
  <si>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</si>
  <si>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Profesional para el direccionamiento, fortalecimiento y seguimiento del Particilab.</t>
  </si>
  <si>
    <t>Prestar los servicios profesionales, de manera temporal y con autonomía técnica y administrativa para implementar y coordinar las jornadas de prototipado del Laboratorio de Innovación ParticiLab</t>
  </si>
  <si>
    <t>Profesional para la coordinación y seguimiento del proyecto de caja de herramientas y el fortalecimiento a los clubes de la democracia.</t>
  </si>
  <si>
    <t>Profesional para el seguimiento e implementación de reportes administrativos y tareas de comunicación interna y externa que requiera el ParticiLab.</t>
  </si>
  <si>
    <t xml:space="preserve">Servicios de apoyo a la gestión para realizar las actividades de documentación escrita y audiovisual de las acciones realizadas en el marco Particilab  </t>
  </si>
  <si>
    <t xml:space="preserve">Adición y prórroga al contrato 249 - 2023 "Prestar los servicios de apoyo a la gestión de manera temporal y con autonomía técnica y administrativa para realizar las actividades de documentación escrita y audiovisual de las acciones realizadas en el marco Particilab.Particilab  </t>
  </si>
  <si>
    <t xml:space="preserve">Servicios de apoyo a la gestión  para realizar el diseño gráfico de las actividades y proyectos desarrollados por el Particilab </t>
  </si>
  <si>
    <t>Producción de cajas de herramientas y club de la democracia.</t>
  </si>
  <si>
    <t>Prestar los servicios profesionales, de manera temporal y con autonomía técnica y administrativa para implementar metodologías de innovación en la participación prara los Laboratorios de Innovación Ciudadana LABIC.</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</si>
  <si>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</si>
  <si>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</si>
  <si>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</si>
  <si>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</si>
  <si>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Prestar los servicios profesionales de manera temporal, con autonomía técnica y administrativa para coordinar actividades requeridas a fin de avanzar en el cumplimiento de metas estratégicas de la gestión del Talento Humano del IDPAC.</t>
  </si>
  <si>
    <t xml:space="preserve">Secretaria General-Talento Humano </t>
  </si>
  <si>
    <t>NA</t>
  </si>
  <si>
    <t>Adicion y prorroga No1 del contrato 15 del 2023 cuyo objeto es " Prestar los servicios profesionales de manera temporal, con autonomía técnica y administrativa para coordinar actividades requeridas a fin de avanzar en el cumplimiento de metas estratégicas de la gestión del Talento Humano del IDPAC".</t>
  </si>
  <si>
    <t>Prestar servicios de apoyo a la gestión técnica y administrativa del Sistema de Gestión de Salud y Seguridad en el Trabajo SG-SST del IDPAC.</t>
  </si>
  <si>
    <t>Adición y prorroga No 1 del contrato # 38 del 2023 cuyo objeto es Prestar servicios de apoyo a la gestión técnica y administrativa del Sistema de Gestión de Salud y Seguridad en el Trabajo SG-SST del IDPAC.</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</si>
  <si>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</si>
  <si>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Adicion y prorroga No 01 del contrato No 109 del 2023 cuyo objeto es "Prestar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</si>
  <si>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para gestionar y hacer seguimiento al cumplimiento de los estándares mínimos del Sistema de Seguridad y Salud en el Trabajo del IDPAC.</t>
  </si>
  <si>
    <t>Adicion y prorroga No 1 del contrato # 51 del 2023 cuyo objeto es "Prestar los servicios profesionales para gestionar y hacer seguimiento al cumplimiento de los estándares mínimos del Sistema de Seguridad y Salud en el Trabajo del IDPAC.</t>
  </si>
  <si>
    <t>Prestar servicios profesionales con autonomía técnica y administrativa para realizar acciones y metodologías de intervención de clima laboral y transformación de cultura organizacional del IDPAC.</t>
  </si>
  <si>
    <t>Adición y prorroga No1 del contrato 079 del 2023 cuyo objeto es “Prestar servicios profesionales con autonomía técnica y administrativa para realizar acciones y metodologías de intervención de clima laboral y transformación de cultura organizacional del IDPAC."</t>
  </si>
  <si>
    <t>C 18</t>
  </si>
  <si>
    <t>Prestación de servicios de apoyo a la gestión para acompañar la gestión administrativa y de gestión documental de los trámites adelantadas por el Proceso de Gestión de Talento Humano del Instituto Distrital de la Participación y Acción Comunal. </t>
  </si>
  <si>
    <t>Adición y prorroga No. 1 del contrato 261 del 2023 cuyo objeto es prestación de servicios de apoyo a la gestión para acompañar la gestión administrativa y de gestión documental de los trámites adelantadas por el Proceso de Gestión de Talento Humano del Instituto Distrital de la Participación y Acción Comunal.</t>
  </si>
  <si>
    <t>octubre</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</si>
  <si>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 </t>
  </si>
  <si>
    <t xml:space="preserve">Secretaria General </t>
  </si>
  <si>
    <t xml:space="preserve">Adiciòn y prorroga No 1 del contrato No 326 del 2023 , cuyo objeto es "Prestar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 </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</si>
  <si>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</si>
  <si>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de manera temporal, para asesorar jurídicamente a la Secretaría General del Instituto en los asuntos de su competencia, sus procesos de gestión y sus proyectos de inversión.</t>
  </si>
  <si>
    <t>Adicion y prorroga No1 del contrato No 17 del 2023 cuyo objeto es "Prestar los servicios profesionales con autonomía técnica administrativa, de manera temporal, para asesorar jurídicamente a la Secretaría General del Instituto en los asuntos de su competencia, sus procesos de gestión y sus proyectos de inversió</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</si>
  <si>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</si>
  <si>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</si>
  <si>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de apoyo a la gestión de manera temporal, con autonomía técnica y administrativa para realizar labores técnicas y operativas en el desarrollo de los procedimientos de gestión documental de la Oficina Asesora Jurídica.</t>
  </si>
  <si>
    <t>Oficina Jurídica</t>
  </si>
  <si>
    <t>Adicion y prorroga 1 al contrato No 344 del 2023 cuyo objeto es "Prestar los servicios de apoyo a la gestión de manera temporal, con autonomía técnica y administrativa para realizar labores técnicas y operativas en el desarrollo de los procedimientos de gestión documental de la Oficina Asesora Jurídica".</t>
  </si>
  <si>
    <t>Prestar los servicios profesionales de manera temporal, con autonomía técnica y administrativa para ejercer la representación judicial y extrajudicial del Instituto Distrital de Participación y Acción Comunal, competencia de la Oficina Asesora Jurídica.</t>
  </si>
  <si>
    <t>Adicion y prorroga 1 al contrato No 7 del 2023 cuyo objeto es " 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</si>
  <si>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</si>
  <si>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Adicion y prorroga 1 al contrato No 203 del 2023 cuyo objeto es " 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</si>
  <si>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juridica.  </t>
  </si>
  <si>
    <t>ADICIÓN Y PRÓRROGA 1 al contrato 073 de 2023 cuyo objeto es: “Prestar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</si>
  <si>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</si>
  <si>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</si>
  <si>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Adicion y prorroga 1 al contrato No325 del 2023 cuyo objeto es " 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</si>
  <si>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 xml:space="preserve"> Profesional para realizar la estructuración técnica, económica y financiera de los trámites contractuales adelantados por el Proceso de Gestión Contractual del Instituto Distrital de la Participación y Acción Comunal.</t>
  </si>
  <si>
    <t>Secretaria General-Gestión Contractual</t>
  </si>
  <si>
    <t>Profesional para realizar la estructuración técnica, económica y financiera de los trámites contractuales adelantados por el Proceso de Gestión Contractual del Instituto Distrital de la Participación y Acción Comunal.</t>
  </si>
  <si>
    <t>Adiccion y prorroga 1  al contrato No 371 cuyo objeto es " Profesional para realizar la estructuración técnica, económica y financiera de los trámites contractuales adelantados por el Proceso de Gestión Contractual del Instituto Distrital de la Participación y Acción Comunal.</t>
  </si>
  <si>
    <t>Prestación de servicios profesionales para adelantar jurídicamente el desarrollo de los procedimientos adelantados por el Proceso de Gestión Contractual del Instituto Distrital de la Participación y Acción Comunal.</t>
  </si>
  <si>
    <t>Adiciòn y prorroga 1 al contrato No 144 de 2023 cuyo objeto es "Prestación de servicios profesionales para adelantar jurídicamente el desarrollo de los procedimientos adelantados por el Proceso de Gestión Contractual del Instituto Distrital de la Participación y Acción Comunal."</t>
  </si>
  <si>
    <t>Prestar`sus servicios profesionales para adelantar jurídicamente el desarrollo de los procedimientos adelantados por el Proceso de Gestión Contractual del Instituto Distrital de la Participación y Acción Comunal".</t>
  </si>
  <si>
    <t>Adicición y prorroga No 01 del contrato No 370 del 2023 cuyo objeto es "Prestar`sus servicios profesionales para adelantar jurídicamente el desarrollo de los procedimientos adelantados por el Proceso de Gestión Contractual del Instituto Distrital de la Participación y Acción Comunal".</t>
  </si>
  <si>
    <t>528 - Implementar una (1) estrategia para la sostenibilidad y mejora de las dimensiones y políticas del MIPG en el Sector Gobierno.</t>
  </si>
  <si>
    <t>3 - Implementar 90 % las políticas de gestión y desempeño del modelo integrado de planeación y gestión</t>
  </si>
  <si>
    <t xml:space="preserve">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</si>
  <si>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Adicion y prorroga 1 al contrato No 360 del 2023 cuyo objeto es "Profesional para acompañar jurídicamente el desarrollo de los procedimientos precontractuales, contractuales y postcontractuales adelantados por el Proceso de Gestión Contractual.</t>
  </si>
  <si>
    <t xml:space="preserve"> Profesional para acompañar jurídicamente el desarrollo de los trámites postcontractuales, adelantados por el Proceso de Gestión Contractual del Instituto Distrital de la Participación y Acción Comunal.</t>
  </si>
  <si>
    <t>Adición y prorroga No 1 del contrato No 125 del 2023 cuyo objeto es "Prestar los servicios profesionales de manera temporal, con autonomía técnica y administrativa para acompañar jurídicamente el desarrollo de los trámites postcontractuales, adelantados por el Proceso de Gestión Contractual del Instituto Distrital de la Participación y Acción Comunal."</t>
  </si>
  <si>
    <t xml:space="preserve"> Profesional para acompañar jurídicamente el desarrollo de los procedimientos precontractuales y contractuales adelantados por el Proceso de Gestión Contractual.</t>
  </si>
  <si>
    <t xml:space="preserve"> Profesional para acompañar técnicamente el desarrollo de los procedimientos de gestión documental del Proceso de Gestión Contractual del Instituto Distrital de la Participación y Acción Comunal.</t>
  </si>
  <si>
    <t xml:space="preserve"> Profesional para acompañar técnicamente el desarrollo de los procedimientos de gestión documental del Proceso de Gestión Contractual del Instituto Distrital de la Participación y Acción Comunal. </t>
  </si>
  <si>
    <t xml:space="preserve">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        </t>
  </si>
  <si>
    <t xml:space="preserve"> Profesional para asesorar jurídicamente los procedimientos precontractuales, contractuales y postcontractuales y las demás actividades relacionadas con el Proceso de Gestión Contractual.</t>
  </si>
  <si>
    <t xml:space="preserve"> Profesional para acompañar jurídicamente el desarrollo de los procedimientos precontractuales y contractuales adelantados por el Proceso de Gestión Contractual</t>
  </si>
  <si>
    <t xml:space="preserve"> Profesional para brindar soporte jurídico en los procesos precontractuales y contractuales, adelantados por el Proceso de Gestión Contractual del Instituto Distrital de la Participación y Acción Comunal</t>
  </si>
  <si>
    <t>Adicion y prorroga No 1 del contrato No 30 del 2023 cuyo objeto es "Profesional para acompañar jurídicamente el desarrollo de los procedimientos precontractuales y contractuales adelantados por el Proceso de Gestión Contractual."</t>
  </si>
  <si>
    <t>Prestación de servicios profesionales para adelantar labores administrativas, de capacitación y administración de las bases de datos asociadas al Proceso de gestión contractual.</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</si>
  <si>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</si>
  <si>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</si>
  <si>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 xml:space="preserve">Secretaria General-Gestión de Recursos Físicos </t>
  </si>
  <si>
    <t>Adicion y prorroga No1 del contrato No 314 del 2023 cuyo objeto es "Prestar los servicios profesionales de manera temporal, con autonomía técnica y administrativa, para acompañar y desarrollar las actividades precontractuales, contractuales y postcontractuales requeridas en el Proceso de Gestión de Recursos Físicos del Instituto"</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</si>
  <si>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</si>
  <si>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</si>
  <si>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ejecutar actividades y temas correspondientes del proceso de gestión documental de la Secretaria General del Instituto Distrital de Participación y Acción Comunal.</t>
  </si>
  <si>
    <t>Secretaría General Gestión Documental</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</si>
  <si>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</si>
  <si>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30111900;72103300;72102900;72121103;72153200;72153600;81101500;81101700;81101701</t>
  </si>
  <si>
    <t>Adecuación y Mejoramiento de la Infraestructura Física de la Sede Principal del IDPAC - Etapa III</t>
  </si>
  <si>
    <t>O2320202005040154129 Servicios generales de construcción de otros edificios no residenciales</t>
  </si>
  <si>
    <t>Selección abreviada menor cuantia</t>
  </si>
  <si>
    <t>Interventoría técnica, administrativa, financiera y jurídica al contrato cuyo objeto es: Adecuación y mejoramiento de la infraestructura física de la sede principal del IDPAC - Etapa III</t>
  </si>
  <si>
    <t xml:space="preserve">Concurso de meritos </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</si>
  <si>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adecauación, implementación y sostenibilidad  del Modelo Integrado de Planeación y gestión - MIPG.</t>
  </si>
  <si>
    <t>Oficina Asesora de Planeación</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</si>
  <si>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</si>
  <si>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 xml:space="preserve">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</si>
  <si>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 xml:space="preserve">Adicion y prorroga 1 al contrato No 214 del 2023 cuyo objeto es "Prestar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</si>
  <si>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Noviembree</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</si>
  <si>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</si>
  <si>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de apoyo a la gestión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esta oficina.</t>
  </si>
  <si>
    <t>1 mes
8 días</t>
  </si>
  <si>
    <t>Prestar los servicios profesionales de manera temporal con autonomía técnica y administrativa para orientar y hacer seguimiento a la funcionalidad de la herramienta SIG PARTICIPO y atender los requerimientos de los procesos y/o depedencias en la captura, reporte y calidad de la información que produce la entidad, así como el cargue correcto de planes, programas y proyectos en el aplicativo.</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</si>
  <si>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</si>
  <si>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 xml:space="preserve">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 </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</si>
  <si>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t>
  </si>
  <si>
    <t>Oficina de Control Interno</t>
  </si>
  <si>
    <t xml:space="preserve">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 </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</si>
  <si>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</si>
  <si>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</si>
  <si>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apoyar a la Dirección General en la orientación y aplicación de políticas, objetivos estratégicos, planes y programas.</t>
  </si>
  <si>
    <t xml:space="preserve">Mayo </t>
  </si>
  <si>
    <t>Dirección general</t>
  </si>
  <si>
    <t>Adicion y prorroga 1 al contrato No 368 del 2023 cuyo objeto es "Prestar los servicios profesionales de manera temporal, con autonomía técnica y administrativa para apoyar a la Dirección General en la orientación y aplicación de políticas, objetivos estratégicos, planes y programas".</t>
  </si>
  <si>
    <t>Prestar los servicios profesionales de manera temporal, con autonomía técnica y administrativa para asesorar a la Dirección General en el seguimiento de las políticas, planes y proyectos del Instituto.</t>
  </si>
  <si>
    <t>Adciion y prorroga 1 al conttrato No 121 del 2023 cuyo objeto es " 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</si>
  <si>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a la Dirección General en el seguimiento de la estrategia "Obras con Saldo Pedagógico para el Cuidado y la Participación Ciudadana</t>
  </si>
  <si>
    <t>Prestar los servicios profesionales de manera temporal, con autonomía técnica y administrativa para apoyar jurídicamente la proyección y revisión de documentos relacionados asuntos laborales y administrativos de la entidad</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</si>
  <si>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</si>
  <si>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</si>
  <si>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3 - Adquirir 100% los servicios e infraestructura TI de la entidad</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</si>
  <si>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</si>
  <si>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Secretaría General- Gestión de Tecnologías de la Información</t>
  </si>
  <si>
    <t>Adicion y prorroga No 1 al Contrato 213-2023 con objeto 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t>
  </si>
  <si>
    <t>1 - Implementar 100% la política de Gobierno Digital y la arquitectura empresarial</t>
  </si>
  <si>
    <t>Prestar los servicios profesionales, de manera temporal con autonomía técnica y administrativa para el desarrollo, implementación y puesta en producción de los sitios web que adelanta el IDPAC.</t>
  </si>
  <si>
    <t>Prestar los servicios profesionales de manera temporal con autonomía técnica y administrativa para la actualización, documentación, revisión y ejecución de la gestion de proyectos  del proceso de Gestión de las Tecnologías de la información del Instituto Distrital de la Participación y Acción Comunal (IDPAC).</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</si>
  <si>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</si>
  <si>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</si>
  <si>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de apoyo a la gestion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</si>
  <si>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</si>
  <si>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gestion de tecnologias  de la informacion del Instituto Distrital de la Participación y Acción Comunal (IDPAC).</t>
  </si>
  <si>
    <t>Prestar los servicios profesionales, de manera temporal con autonomía técnica y administrativa, para realizar el soporte técnico y actualización, diagnostico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</si>
  <si>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delInstituto Distrital de la Participación y Acción Comunal (IDPAC).</t>
  </si>
  <si>
    <t xml:space="preserve">Prestar los serviciosprofesionales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</si>
  <si>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profesionales,de manera temporal con autonomía técnica y administrativa para garantizar la seguridad perimetral,mantener la  disponibilidad de la  infraestructura tecnológica, asegurar la conectividad a nivel de  LAN Y WLAN de hardware y nivel físico al igual que lña infraestructura  Cluod Computing  en el Proceso de gestion de tecnologias de la informacion Instituto Distrital de la Participación y Acción Comunal (IDPAC).</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</si>
  <si>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</si>
  <si>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Adicion y prorroga No1 del contrato 285 cuyo objeto es " 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</si>
  <si>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</si>
  <si>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</si>
  <si>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Adicion y prorroga No 01 del contrato No 311 cuyo objeto es " 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</si>
  <si>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</si>
  <si>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4 meses
8 días</t>
  </si>
  <si>
    <t>Adquirir una solución audiovisual integral para el Auditorio del IDPAC.</t>
  </si>
  <si>
    <t>O23201010030302-Maquinaria de informática y sus partes, piezas y accesorios</t>
  </si>
  <si>
    <t xml:space="preserve">Minima cuantia
</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</si>
  <si>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</si>
  <si>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</si>
  <si>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</si>
  <si>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98 asesorías técnicas entre alcaldías locales y entidades del distrito, en el proceso de planeación y presupuestos participativos</t>
  </si>
  <si>
    <t>Profesional para asesorar las estrategias territoriales, gobierno abierto y los procesos de planeación participativa</t>
  </si>
  <si>
    <t xml:space="preserve">Subdirección de Promoción de la Participación </t>
  </si>
  <si>
    <t xml:space="preserve">Servicios de apoyo para  organizar asesorías técnicas sobre planeación participativa y en la estrategia de Gobierno Abierto </t>
  </si>
  <si>
    <t xml:space="preserve">Prestar los servicios logísticos y operativos necesarios, para la organización y ejecución de actividades y eventos institucionales realizados por el IDPAC. </t>
  </si>
  <si>
    <t xml:space="preserve">Licitación </t>
  </si>
  <si>
    <t>7729 - Optimización de la participación ciudadana incidente para los asuntos públicos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</si>
  <si>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</si>
  <si>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</si>
  <si>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</si>
  <si>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Adición y Prórroga Cto.103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</si>
  <si>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15 días</t>
  </si>
  <si>
    <t>Adición y Prórroga  Cto.206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</si>
  <si>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3 días</t>
  </si>
  <si>
    <t>Adición y Prórroga Cto.197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</si>
  <si>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y Prórroga Cto. 204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</si>
  <si>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4 días</t>
  </si>
  <si>
    <t>Adición Cto.281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</si>
  <si>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7 días</t>
  </si>
  <si>
    <t>Adición y Prórroga Cto.248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</si>
  <si>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23 días</t>
  </si>
  <si>
    <t>Adición y Prórroga Cto.277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</si>
  <si>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15 días</t>
  </si>
  <si>
    <t>Adición y  Prórroga Cto.306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</si>
  <si>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4 días</t>
  </si>
  <si>
    <t>Adición y Prórroga Cto.253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</si>
  <si>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22 días</t>
  </si>
  <si>
    <t>Servicios de apoyo para realizar revisión de cuentas de cobro, manejo del archivo y del gestor documental ORFEO</t>
  </si>
  <si>
    <t>O232020200991119_Otros servicios de la administración pública n.c.p..</t>
  </si>
  <si>
    <t>Adición y prórroga Cto.229 Prestar los servicios de apoyo a la gestión con autonomía técnica y administrativa de manera temporal, para realizar seguimiento a la gestión administrativa, logística y de archivo a cargo de la Gerencia de Instancias y Mecanismos de Participación.</t>
  </si>
  <si>
    <t>2 meses
28 días</t>
  </si>
  <si>
    <t xml:space="preserve">Servicios de apoyo para la organización, seguimiento administrativo y financiero de las actividades de la Gerencia de Instancias y Mecanismos de la Participación. </t>
  </si>
  <si>
    <t xml:space="preserve">Profesional para que brinde soporte jurídico y técnico a la Gerencia de Instancias en los asuntos de su competencia, así como, en los procesos y procedimientos precontractuales, contractuales y postcontractuales.  </t>
  </si>
  <si>
    <t>7 meses</t>
  </si>
  <si>
    <t>O232020200991119_Otros servicios de la administración pública n.c.p. que es de atender a las comunidades.</t>
  </si>
  <si>
    <t>Adición  y Prórroga Cto.305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</si>
  <si>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15 días</t>
  </si>
  <si>
    <t>Profesional para el análisis de información y la construcción de propuestas de intervención participativa local y distrital de la Gerencia de Instancias y Mecanismos de Participación.</t>
  </si>
  <si>
    <t>Adición Y Prórroga Cto. 221  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</si>
  <si>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3 meses
15 días</t>
  </si>
  <si>
    <t>Profesional para realizar acompañamiento técnico a las instancias distritales y locales con el propósito de fortalecer su actuación en el marco de la política de participación y el modelo de fortalecimientro de instancias.</t>
  </si>
  <si>
    <t>Adición contrato No.086 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</si>
  <si>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O232020200664114_Servicios de transporte terrestre especial local de pasajeros</t>
  </si>
  <si>
    <t>Prestación de servicios logísticos y operativos necesarios para la organización y ejecución de las actividades y eventos institucionales realizados por el IDPAC.</t>
  </si>
  <si>
    <t>Licitación</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</si>
  <si>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</si>
  <si>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</si>
  <si>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</si>
  <si>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</si>
  <si>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</si>
  <si>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 xml:space="preserve">43211500 
43212100
49191501
45111608
52161505 </t>
  </si>
  <si>
    <t>Aunar esfuerzos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</si>
  <si>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Aunar esfuerzos para dar cumplimiento a las acciones afirmativas concertadas en el marco del artículo 66 del plan distrital de desarrollo 2020-2024.</t>
  </si>
  <si>
    <t>Profesional para coordinar la selección de las iniciativas juveniles ganadoras  así como la elaboración de los documentos previos para la adquisición de los elementos que serán entregados a las organizaciones.</t>
  </si>
  <si>
    <t>Adición y prorroga No. 1 contrato No. 373 - 2023 " Prestar los servicios profesionales de manera temporal con autonomía técnica y administrativa para la coordinación, el desarrollo y el seguimiento del programa de iniciativas juveniles."</t>
  </si>
  <si>
    <t>Contratación Directa</t>
  </si>
  <si>
    <t>2 meses</t>
  </si>
  <si>
    <t>Profesional para realizar el acompañamiento a las organizaciones sociales juveniles en la implementación del  Sistema Distrtital de Juventud.</t>
  </si>
  <si>
    <t>Servicios de apoyo para implementar el modelo de fortalecimiento a las organizaciones sociales juveniles; asi como implementar acciones en el marco de las instancias de la Gerencia de Juventud en las localidades asignadas.</t>
  </si>
  <si>
    <t>Profesional para liderar, promover y realizar seguimiento en el marco del Sistema Distrital de Juventud.</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</si>
  <si>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</si>
  <si>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</si>
  <si>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</si>
  <si>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coordinar el diseño y la realización de las piezas gráficas requeridas para Implementar el Plan Estratégico de Comunicaciones</t>
  </si>
  <si>
    <t>Oficina Asesora de Comunicaciones</t>
  </si>
  <si>
    <t>Profesional para realizar las piezas gráficas requeridas para implementar el Plan Estratégico de Comunicaciones</t>
  </si>
  <si>
    <t>Profesional para llevar a cabo la producción técnica y emisión de la programación de la emisora virtual del Distrito DC Radio que contribuya con la implementación del Plan Estratégico de Comunicaciones</t>
  </si>
  <si>
    <t>Profesional para apoyar la producción y logística de las actividades que se requiera para la emisora DC Radio  que contribuya con la implementación del Plan Estratégico de Comunicaciones</t>
  </si>
  <si>
    <t>Prestar el apoyo a la gestión de para generar contenidos periodísticos y podcast para la emisora DC Radio</t>
  </si>
  <si>
    <t xml:space="preserve">Profesional en comunicación social para la divulgación de los servicios que presta el Instituto Distrital de la Participación y Acción Comunal
</t>
  </si>
  <si>
    <t>Profesional para efectuar el cubrimiento periodístico de las actividades institucionales en coordinación con la Oficina Asesora de Comunicaciones</t>
  </si>
  <si>
    <t xml:space="preserve">Profesional para efectuar el cubrimiento periodístico y  difusión de las actividades institucionales  a través de los diferentes medios de comunicación del IDPAC, principalmente con el periodico "IDPAC EN ACCIÓN" </t>
  </si>
  <si>
    <t>Profesional para realizar apoyo a la gestión en elaboración de campaña la acción afirmativa de la comunidad negra.</t>
  </si>
  <si>
    <t>Servicio de apoyo para la administración y edición de los contenidos de las páginas web de la entidad</t>
  </si>
  <si>
    <t>Profesional para la animación y post producción audiovisual de los productos requeridos por la entidad en desarrollo de su misionalidad</t>
  </si>
  <si>
    <t>Profesional  para diseñar estrategias digitales integrales y manejar las redes sociales del IDPAC, con el fin de divulgar y socializar la información institucional..</t>
  </si>
  <si>
    <t>Profesional para apoyar la publicación de contenidos de las redes sociales del IDPAC y las demás actividades que requiera la Oficina Asesora de Comunicaciones.</t>
  </si>
  <si>
    <t>Profesional para realizar guión técnico, edición,  manejo de cámara, dron, planimetría y producción de piezas audiovisuales</t>
  </si>
  <si>
    <t>Personal asistencial para realizar apoyo a la gestión  guión técnico, edición,  manejo de cámara, dron, planimetría y producción de piezas audiovisuales</t>
  </si>
  <si>
    <t>Profesional para coordinar  la estrategia  de comunicación interna y apoyar las distintas actividades que promuevan la participación  del IDPAC.</t>
  </si>
  <si>
    <t>Profesional para coordinar y hacer seguimiento estratégico de las comunicaciones, asi como la  realización y producción de material periodístico, audiovisual y escrito para la divulgación de programas y proyectos del IDPAC.</t>
  </si>
  <si>
    <t xml:space="preserve">Servicios de apoyo a la gestión para la producción técnica y emisión de la programación de la emisora ​​virtual del Distrito DC Radio </t>
  </si>
  <si>
    <t xml:space="preserve">Profesional para apoyar los procesos precontractuales, contractuales y poscontractuales adelantados por la Oficina Asesora de Comunicaciones. </t>
  </si>
  <si>
    <t xml:space="preserve">Profesional para la gestion documental, análisis estadístico y monitoreo de medios  de la Oficina Asesora de Comunicaciones. </t>
  </si>
  <si>
    <t xml:space="preserve">Profesional para realizar actividades administrativas, elaboración y seguimiento de los planes e informes institucionales, y apoyar las actividades que se requiera en la Oficina Asesora de Comunicaciones. </t>
  </si>
  <si>
    <t>Prestación de servicios logísticos y operativos para la organización y ejecución de las actividades y eventos institucionales realizados por el IDPAC</t>
  </si>
  <si>
    <t>CCE-02 Licitación Pública</t>
  </si>
  <si>
    <t xml:space="preserve"> O232020200664114_Servicios de transporte terrestre especial local de pasajeros </t>
  </si>
  <si>
    <t>Prestar los servicios de Agencia de Medios y pauta digital como apoyo para las campañas y demás actividades de la Oficina Asesora de Comunicaciones del Instituto Distrital de la Participación y Acción Comunal - IDPAC.</t>
  </si>
  <si>
    <t>Contratación directa</t>
  </si>
  <si>
    <t>83121700;83121701</t>
  </si>
  <si>
    <t xml:space="preserve">Servicios de streaming con señal abierta, logisticos y demas que se requieran  para actividades asociadas a la convocatoria y realización de la Rendición de Cuentas del Instituto Distrital de la Participación y Acción Comunal - IDPAC. </t>
  </si>
  <si>
    <t xml:space="preserve">Septiembre  </t>
  </si>
  <si>
    <t xml:space="preserve">Adquisición de papel para impresiones a traves de acuerdo marco </t>
  </si>
  <si>
    <t>CCE-99
Acuerdo Marco</t>
  </si>
  <si>
    <t>3 - Realizar 335 obras con saldo pedagógico para el cuidado de incidencia ciudadana</t>
  </si>
  <si>
    <t>O232020200664114_Servicios de transporte terrestre especial local de pasajeros $30.000.000
O232020200991119_Otros servicios de la administración pública n.c.p.$5.751.038</t>
  </si>
  <si>
    <t>Selección Abreviada - Acuerdo Marco</t>
  </si>
  <si>
    <t>Gerencia de Proyectos</t>
  </si>
  <si>
    <t xml:space="preserve">1-100-F001_VA-Recursos distrito $30.000.000
3-100-I017 VA-Convenios $12.000.000
</t>
  </si>
  <si>
    <t xml:space="preserve"> ”SERVICIOS LOGÍSTICOS Y OPERATIVOS NECESARIOS, PARA LA ORGANIZACIÓN Y EJECUCIÓN DE ACTIVIDADES Y EVENTOS INSTITUCIONALES REALIZADOS POR EL IDPAC”</t>
  </si>
  <si>
    <t>80141600;80141900;80111600;81141600; 80101600;
81101500</t>
  </si>
  <si>
    <t xml:space="preserve">Se requiere contratar una Interventoría  técnica, legal, contable, social y ambiental para las Obras con Saldo Pedagógico para 60  los convenios solidarios que se deriven de la Convocatoria de Obras con Saldo Pedagógico vigencia 2023, y producto de la adición del Convenio Interadministrativo No.1004-2022 suscrito entre el IDPAC y la Secretaria Distrital del Habitat </t>
  </si>
  <si>
    <t>Concurso de Meritos</t>
  </si>
  <si>
    <t>1-100-F001_VA-Recursos distrito $27.000.000
3-100-I017 VA-Convenios $81.000.000</t>
  </si>
  <si>
    <t>80141600;80141900;80111600;81141600;72102900</t>
  </si>
  <si>
    <t>Suscribir convenios solidarios con las Juntas de Acción Comunal con el fin de ejecutar  la Obra con Saldo Pedagógico</t>
  </si>
  <si>
    <t>Prestar los servicios de apoyo a la gestiónde manera temporal conautonomía técnica y administrativa, para realizar la promoción de procesos de movilización social y logística que se requieran en desarrollo del modelo de Participación Obras con saldo Pedagógico para el Cuidado y la Participación Ciudadana.</t>
  </si>
  <si>
    <t>10 meses y 24 dias</t>
  </si>
  <si>
    <t>Adición y prórroga contrato 091 de 2023 "Prestar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</si>
  <si>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</si>
  <si>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</si>
  <si>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2 meses
17 días</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</si>
  <si>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</si>
  <si>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Adición y prórroga contrato 160 de 2023  "Prestar los servicios profesionales de manera temporal, con autonomía técnica y administrativa para realizar el desarrollo, ejecución y uso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</si>
  <si>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</si>
  <si>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Adición y prórroga contrato 099 de 2023 "Prestar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</si>
  <si>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Profesional para realizar  y desarrollar acciones sociales a través de talleres lúdicos, didácticos y culturales que promuevan la participación ciudadana en desarrollo de la metodología Obras Con Saldo Pedagógico.</t>
  </si>
  <si>
    <t>Adición y prórroga contrato 114 de 2023 " 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</si>
  <si>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</si>
  <si>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Adición y prórroga contrato 234 de 2023 "Prestar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</si>
  <si>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</si>
  <si>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</si>
  <si>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 xml:space="preserve"> Profesional para realizar acciones pedagógicas de  articulación y acompañamiento a las comunidades y organizaciones  sociales en territorio, como parte de la metodología Obras Con Saldo Pedagógico.</t>
  </si>
  <si>
    <t>Adición y prórroga contrato 224 de 2023 " Prestar los servicios profesionales de manera temporal, con autonomía técnica y administrativa para realizar acciones pedagógicas de articulación y acompañar a las comunidades y organizaciones sociales en territorio, como parte de la metodología Obras Con Saldo Pedagógico."</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</si>
  <si>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</si>
  <si>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O232020200991119_Otros servicios de la administración pública n.c.p.
.</t>
  </si>
  <si>
    <t>Adición y prórroga contrato 218 de 2023 "Prestar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</si>
  <si>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ObrasCon  Saldo pedagógico Para El Cuidado y la Participación Ciudadana.</t>
  </si>
  <si>
    <t>Adición y prórroga contrato 301 de 2023 "Prestar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</si>
  <si>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1 mes y 26 dias</t>
  </si>
  <si>
    <t>Prestar los servicios de apoyo a la gestiónde manera temporalcon autonomía técnica y administrativa, pararealizarel  despliegue  de  acciones  sociales  en  territorio,  así  como  el  apoyo  logístico  requerido  en  desarrollo  de  la  metodología "Obras Con Saldo pedagógico Para el Cuidado y la ParticipaciónCiudadana”</t>
  </si>
  <si>
    <t xml:space="preserve">Adición y prórroga contrato 194 de 2023 "Prestar los servicios de apoyo a la gestión de manera temporal con autonomía técnica y administrativa, para realizar el uso de acciones sociales en territorio, así como el apoyo logístico requerido en desarrollo de la metodología Obras Con Saldo pedagógico Para el Cuidado y la Participación Ciudadana." </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</si>
  <si>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</si>
  <si>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deactividades en territorio en desarrollo de la metodología “Obras Con Saldo Pedagógico Para el Cuidado y la Participación Ciudadana”</t>
  </si>
  <si>
    <t>Adición y prórroga contrato 256 de 2023 " 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</si>
  <si>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t>
  </si>
  <si>
    <t>Adición y prórroga contrato 182 de 2023 " 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</si>
  <si>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3 MESES Y 7 DIAS</t>
  </si>
  <si>
    <t>Prestar  los  servicios  de  apoyo  a  la  gestión de  manera  temporal con  autonomía  técnica  y  administrativa,  en  el componente  de  infraestructura  y  dotación  urbana  paradesarrollar el  despliegue  de  acciones  en  desarrollo  de  la metodología “Obras con Saldo Pedagógico para el Cuidado y la Participación Ciudadana</t>
  </si>
  <si>
    <t>Adición y prórroga contrato 282 de 2023 " Prestar los servicios de apoyo a la gestión de manera temporal con autonomía técnica y administrativa, en el componente de infraestructura y dotación urbana para desarrollar el uso de acciones en desarrollo de la metodología Obras con Saldo Pedagógico para el Cuidado y la Participación Ciudadana."</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</si>
  <si>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</si>
  <si>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gestiónde  manera  temporal,  con  autonomía  técnica  y  administrativa,  para realizary adelantarlabores asistenciales, organización de agendas, sistematización y seguimiento a las peticiones, quejas y requerimientos allegados a la Gerencia de Proyectos.</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</si>
  <si>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</si>
  <si>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</si>
  <si>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326 - Implementar 8 acuerdos de acción colectiva para la resolución de conflictos socialmente relevantes.</t>
  </si>
  <si>
    <t>4 - Implementar 58 procesos de mediación de conflictos en el marco de la  estrategia de acciones diversas para la promoción de la participación.</t>
  </si>
  <si>
    <t>Profesional para acompañar la implementación, evaluación y seguimiento de la estrategia "Pactos con Participación"</t>
  </si>
  <si>
    <t xml:space="preserve"> Profesional para acompañar la implementación, evaluación y seguimiento de la estrategia "Pactos con Participación"</t>
  </si>
  <si>
    <t xml:space="preserve">octubre </t>
  </si>
  <si>
    <t>Profesional para coordinar el equipo de la estrategia "Pactando"  y realizar seguimiento, sistematización y articulación de su trabajo con las dinámicas de IDPAC y de otras entidades</t>
  </si>
  <si>
    <t>Profesional para adelantar la implementación, seguimiento, consolidación, sistematización y reportes que sean necesarios en el marco del proyecto estratégico "Pactando"</t>
  </si>
  <si>
    <t>Servicios de apoyo a la gestión para atender y aportar en la implementación de la estrategia "Pactando"</t>
  </si>
  <si>
    <t xml:space="preserve">Servicio de apoyo para la implementación y gestión territorial del proyecto estratégico "PACTANDO" en articulación con otras dependencias de Idpac y entidades </t>
  </si>
  <si>
    <t>Adición y prorroga del contrato 331-2023 para prestar los servicios de apoyo a la gestión de manera temporal, con autonomía técnica y administrativa para apoyar la implementación y gestión territorial del proyecto estratégico "PACTANDO" en articulación con otras dependencias de Idpac y entidades.</t>
  </si>
  <si>
    <t>Prestar los servicios profesionales  para realizar gestión territorial de la participación atendiendo los procesos de pactos con participación que se adelanten desde la SPP y el IDPAC.</t>
  </si>
  <si>
    <t>Adición y prorroga del contrato 345-2023 para prestar los servicios profesionales de manera temporal, con autonomía técnica y administrativa para realizar gestión territorial de la participación atendiendo los procesos de pactos con participación que se adelanten desde la SPP y el IDPAC.</t>
  </si>
  <si>
    <t xml:space="preserve">Profesional para para  aplicar las estrategias de mediación de conflictos y participación ciudadana </t>
  </si>
  <si>
    <t>Adicción  y prorroga  al contrato Nro 327 - 2023  para prestar los servicios profesionales de manera temporal, con autonomía técnica y administrativa para aplicar las estrategias de mediación de conflictos y participación ciudadana que se encuentran a cargo de la Subdirección de Promoción de la Participación.</t>
  </si>
  <si>
    <t>Profesional para para  orientar la implementación de los "Pactos con Participación" y aportar en la articulación distrital y local</t>
  </si>
  <si>
    <t>Adiccion y prorroga al contrato  310 -2023 para prestar los servicios profesionales de manera temporal, con autonomía técnica y administrativa para orientar la implementación de los "Pactos con Participación" y aportar en la articulación distrital y local como estrategia de la SPP.</t>
  </si>
  <si>
    <t>Profesional para  aportar en la implementación y seguimiento del proyecto estratégico Pactando</t>
  </si>
  <si>
    <t xml:space="preserve">Profesional para realizar la gestión territorial en materia de participación atendiendo los procesos de la estrategia pactando que adelante la SPP. </t>
  </si>
  <si>
    <t>5 - Implementar 100% la estrategia innovadora que incentive la participación ciudadana</t>
  </si>
  <si>
    <t>Servicio de apoyo para acompañar la implementación de los proyectos estratégicos que lidera la SPP</t>
  </si>
  <si>
    <t>Adición y prorroga al contrato Nro 133 -2023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</si>
  <si>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Adición y prorroga al contrato Nro 163 -2023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</si>
  <si>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Adicción y  prorroga al contrato 257- 2023  para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</si>
  <si>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Adición y prorroga al contrato Nro 166 -2023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</si>
  <si>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Adición y prorroga al contrato Nro 78 -2023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</si>
  <si>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Adicción  y prorroga al contrato 288 de 2023  para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</si>
  <si>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Profesional para desarrollar la estrategia de articulación territorial de IDPAC  en la localidad  de Usaquén o en la que le asigne el supervisor</t>
  </si>
  <si>
    <t>Adicción  y prorroga al  contrato Nro 312- 2023  para prestar los servicios profesionales de manera temporal, con autonomía técnica y administrativa desarrollando la estrategia articulación territorial y promover la participación ciudadana en la localidad de Usaquén o en la que le asigne el supervisor.</t>
  </si>
  <si>
    <t xml:space="preserve">Profesional para desarrollar la estrategia de articulación territorial de IDPAC  en la localidad  de Chapinero o en la que le asigne el supervisor. </t>
  </si>
  <si>
    <t>Profesional para desarrollar la estrategia de articulación territorial de IDPAC en la localidad  de San Cristobal o en la que le asigne el supervisor.</t>
  </si>
  <si>
    <t>Adición y prorroga del contrato 330-2023 para prestar los servicios los servicios profesionales de manera temporal, con autonomía técnica y administrativa desarrollando la estrategia articulación territorial y promover la participación ciudadana en la localidad de San Cristóbal o en la que le asigne el supervisor.</t>
  </si>
  <si>
    <t>Profesional para desarrollar la estrategia de articulación territorial de IDPAC en la localidad  de Usme o en la que le asigne el supervisor.</t>
  </si>
  <si>
    <t>Adición y prorroga al contrato Nro132 -2023 Prestar los servicios profesionales de manera temporal, con autonomía técnica y administrativa desarrollando la estrategia articulación territorial, apoyando los procesos estratégicos del IDPAC y promoviendo la participación ciudadana en la localidad de Usme o en la que le asigne el supervisor.</t>
  </si>
  <si>
    <t>Profesional para implementar la estrategia de articulación territorial de IDPAC  en la localidad  de Bosa o en la que le asigne el supervisor.</t>
  </si>
  <si>
    <t>Adición y prorroga al contrato Nro 36 -2023 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t>
  </si>
  <si>
    <t>Profesional para desarrollar la estrategia de articulación territorial de IDPAC en la localidad  de Kennedy o en la que le asigne el supervisor.</t>
  </si>
  <si>
    <t>Adicción y prorroga  al contrato 254 -2023 para Prestar los servicios profesionales de manera temporal, con autonomía técnica y administrativa desarrollando la estrategia articulación territorial, apoyando los procesos estratégicos del IDPAC y promoviendo la participación ciudadana en la localidad de Kennedy o en la que le asigne el supervisor</t>
  </si>
  <si>
    <t>Profesional para desarrollar la estrategia de articulación territorial de IDPAC en la localidad  de Suba o en la que le asigne el supervisor.</t>
  </si>
  <si>
    <t>Profesional para coordinar la estrategia de articulación territorial de IDPAC  que lidera la subdirección de promoción</t>
  </si>
  <si>
    <t>Profesional para desarrollar la estrategia de articulación territorial de IDPAC en la localidad  de Rafael Uribe Uribe o en la que le asigne el supervisor.</t>
  </si>
  <si>
    <t>Profesional para desarrollar la estrategia de articulación territorial de IDPAC en la localidad  de Ciudad Bolivar o en la que le asigne el supervisor.</t>
  </si>
  <si>
    <t>Adicción y prorroga al contrato Nro 293- 2023  para prestar los servicios profesionales de manera temporal, con autonomía técnica y administrativa desarrollando la estrategia articulación territorial y promover la participación ciudadana en la localidad de Ciudad Bolívar o en la que le asigne el supervisor.</t>
  </si>
  <si>
    <t>Profesional para coordinar el equipo de referentes de la participación en el Distrito, además de reallizar seguimiento, diseño, sistematización y articulación con las dinámicas de IDPAC y de otras entidades del orden distrital y regional.</t>
  </si>
  <si>
    <t>Adición y prorroga al contrato Nro 61 -2023 Prestar los servicios profesionales de manera temporal, con autonomía técnica y administrativa para coordinar el equipo de referentes de la participación y realizar seguimiento, sistematización y articulación de su trabajo con las dinámicas de IDPAC y de otras entidades, desde la Subdirección de Promoción de la Participación.</t>
  </si>
  <si>
    <t>Profesional para impulsar, desarrollar y evaluar las estrategias de trabajo de la Casa de Experiencias de la Participación, con énfasis en la participación de niños y niñas.</t>
  </si>
  <si>
    <t>Adicion al contrato  Nro  092-2023 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t>
  </si>
  <si>
    <t>Profesional para acompañar  administrativamente los procesos de la Subdirección de Promoción de la Participación</t>
  </si>
  <si>
    <t>Prestar los servicios profesionales de manera temporal, con autonomía técnica y administrativa para apoyar la supervisión de los contratos de prestación de servicios a relacionados con la bolsa logística, alimentos,  transporte y todos aquellos a cargo de la Secretaría General contratados durante la vigencia 2023 en el Instituto Distrital de la Participación y Acción Comunal</t>
  </si>
  <si>
    <t>Profesional para acompañar la planeación e implementación de las acciones populares y proyectos estrategicos que lidera la SPP</t>
  </si>
  <si>
    <t>Servicios de apoyo a la gestión para Servicios de apoyo a la gestión para apoyar la organización de agendas, asuntos administratíisvos, logísticos de la Subdirección de Promoción</t>
  </si>
  <si>
    <t>Profesional para realizar el seguimiento y consolidación de respuestas a  peticiones  registradas en los sistemas de correspondencia  y elaboración de reportes de planeación que requiera la subdirección</t>
  </si>
  <si>
    <t>Adición y prorroga al contrato Nro 145 -2023 Prestar los servicios profesionales de manera temporal, con autonomía técnica y administrativa para realizar el seguimiento y consolidación de respuestas a peticiones registradas en los sistemas de correspondencia y elaboración de reportes de planeación que requiera la subdirección de promoción de la participación.</t>
  </si>
  <si>
    <t>Servicio de apoyo para el proceso de revisión y verificación de cuentas de cobro de la subdirección de promoción de la participación.</t>
  </si>
  <si>
    <t>agosto</t>
  </si>
  <si>
    <t>Servicio de apoyo para realizar la consolidación, seguimiento y reporte de las estrategias territoriales de la Subdirección de Promoción de la Participación</t>
  </si>
  <si>
    <t xml:space="preserve">Profesional para realizar realizar actividades en materia presupuestal y financiera de la Subdirección de Promoción de la Participación. </t>
  </si>
  <si>
    <t xml:space="preserve">Profesional para asesorar jurídicamente en los procesos y proyectos de la Subdirección de Promoción de la Participación. </t>
  </si>
  <si>
    <t>Profesional para hacer seguimiento, sistematización, consolidación, reportes de los proyectos de inversión, MIPG, SIGPARTICIPO, plan de acción, planes de mejoramiento y demás actividades requeridas en asuntos de planeación de la Subdirección de Promoción de la Participación.</t>
  </si>
  <si>
    <t>Servicio de apoyo para  apoyar la gestión documental, contractual y de información de la Subdirección de Promoción de la Participación</t>
  </si>
  <si>
    <t xml:space="preserve">Profesional para diseñar estrategias de comunicación que promuevan e impulsen la participación </t>
  </si>
  <si>
    <t>Prestación de servicios logísticos y operativos necesarios para la organización y ejecución de actividades y eventos institucionales realizados por el IDPAC.</t>
  </si>
  <si>
    <t>Licitación pública</t>
  </si>
  <si>
    <t>Pago de pasivo exigible del Contrato No.671-2021 "Prestar los servicios de Agencia de Medios y pauta digital como apoyo para las campañas y demás actividades de la Oficina Asesora de Comunicaciones del Instituto Distrital de la Participación y Acción Comunal - IDPAC."</t>
  </si>
  <si>
    <t>1-601-F001 PAS-Otros distrito</t>
  </si>
  <si>
    <t>Prestar los servicios de apoyo a la gestión de manera temporal, con autonomía técnica y administrativa para apoyar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Asesora Jurídica.</t>
  </si>
  <si>
    <t>fEBRERO</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</si>
  <si>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</si>
  <si>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</si>
  <si>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 xml:space="preserve">Servicios de apoyo para la asistencia técnica de la plataforma Moodle de formación virtual de la Escuela de Participación   </t>
  </si>
  <si>
    <t>Profesional para la realización de acciones tendientes a la participación de las Organizaciones Sociales que trabajan con víctimas del conflicto armado en las diferentes localidades del Distrito Capital.</t>
  </si>
  <si>
    <t>Nuevas Expresiones</t>
  </si>
  <si>
    <t>Adición y Prórroga No.1 contrato 596 -2023"Prestar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</si>
  <si>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13 días</t>
  </si>
  <si>
    <t>Surge la necesidad de contar con recurso humano que preste sus servicios profesionales para desarrollar procesos de fortalecimiento de la  participación ciudadana de las comunidades NARP  en las localidades de que le sean asignadas por el supervisor.</t>
  </si>
  <si>
    <t>20 días</t>
  </si>
  <si>
    <t>Adición y Prorroga contrato 389-2023 con el objeto de Prestar los servicios profesionales de manera temporal con autonomía técnica y administrativa, para desarrollar procesos de fortalecimiento de la participación ciudadana de las comunidades NARP en las localidades que le sean asignadas por el supervisor</t>
  </si>
  <si>
    <t>NOVIEMBRE</t>
  </si>
  <si>
    <t>2 MESES Y 4 DIAS</t>
  </si>
  <si>
    <t>GERENCIA ETNIAS</t>
  </si>
  <si>
    <t>Surge la necesidad de contar con recurso humano que apoye a la gestión para desarrollar procesos de participación, organización y fortalecimiento de las comunidades indígenas residentes en Bogotá  y demas procesos operativos que requiera la Gerencia, en las localidades que le sean asignadas por el supervisor.</t>
  </si>
  <si>
    <t>6 MESES Y 5 DÍAS</t>
  </si>
  <si>
    <t>Recurso disponible para pago de pasivos exigibles de la gerencia de Instancias y mecanismos de participación</t>
  </si>
  <si>
    <t>0232020200991119_Otros servicios de la administración pública n.c.p</t>
  </si>
  <si>
    <t>Contratar servicios  de  apoyo  a  la  gestiónde  manera  temporal con  autonomía  técnica  y  administrativa,  en el desarrollo y promoción de procesos de movilización y activación ciudadana en territorio en desarrollo de la metodología “Obras Con Saldo Pedagógico Para el Cuidado y la Participación Ciudadana</t>
  </si>
  <si>
    <t xml:space="preserve">Gerencia de Proyectos. </t>
  </si>
  <si>
    <t>Profesional para implementar y apoyar la estrategia de alianzas y redes de la Escuela de Participación.</t>
  </si>
  <si>
    <t>80141600, 80141900, 80111600, 81141600</t>
  </si>
  <si>
    <t>Prestación de servicios logísticos y operativos para la organización y ejecución de actividades y eventos realizados por el IDPAC</t>
  </si>
  <si>
    <t>Prestar el servicio de transporte público terrestre automotor de pasajeros para las  diferentes  actividades y eventos  institucionales del IDPAC</t>
  </si>
  <si>
    <t>CCE-99 - Selección Abreviada Acuerdo Marco</t>
  </si>
  <si>
    <t xml:space="preserve">JULIO </t>
  </si>
  <si>
    <t xml:space="preserve">Prestación de servicios de interpretación de lengua de señas colombiana para garantizar la accesibilidad y el acceso a la información de las personas con discapacidad auditiva. </t>
  </si>
  <si>
    <t>PRESTAR LOS SERVICIOS LOGÍSTICOS Y OPERATIVOS NECESARIOS, PARA LA ORGANIZACIÓN Y EJECUCIÓN DE ACTIVIDADES Y EVENTOS INSTITUCIONALES REALIZADOS POR EL IDPAC</t>
  </si>
  <si>
    <t>Selelción abreviada Acuerdo de marco</t>
  </si>
  <si>
    <t>Profesional para realizar actividades de acompañamiento en territorio..</t>
  </si>
  <si>
    <t>Adición al contrato  354 DEL 2023 "PRESTAR LOS SERVICIOS LOGÍSTICOS Y OPERATIVOS NECESARIOS, PARA LA ORGANIZACIÓN Y EJECUCIÓN DE ACTIVIDADES Y EVENTOS INSTITUCIONALES REALIZADOS POR EL IDPAC</t>
  </si>
  <si>
    <t>80101600
81101500</t>
  </si>
  <si>
    <t>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t>
  </si>
  <si>
    <t>O232020200991119 Otros servicios de la administración pública n.c.p.</t>
  </si>
  <si>
    <t> 3-100-I001 VA-Administrados de destinación especifica</t>
  </si>
  <si>
    <t>Prestar los servicios de apoyo a la gestión de forma temporal, con autonomía técnica y administrativa, para brindar asistencia al cubrimiento periodístico y difusión de las actividades en el marco del convenio interadministrativo 772-2022 suscrito con el FDLK.</t>
  </si>
  <si>
    <t>Prestar los servicios profesionales de forma temporal con autonomía técnica y administrativa para el acompañamiento jurídico en el marco del convenio 772-2022  susctito con el FDLK y suscripción de los Convenios Solidarios</t>
  </si>
  <si>
    <t xml:space="preserve">Prestar los servicios profesionales de forma temporal con autonomía técnica y administrativa para el acompañamiento a las intervenciones memores desde el campo técnica  que requieres este tipo de obras civiles no estructurales len el marco del convenio 772-2022 suscrito con el FDLK </t>
  </si>
  <si>
    <t xml:space="preserve">Prestar los servicios profesionales de forma temporal con autonomía técnica y administrativa para el acompañamiento contable en el marco del convenio 772-2022 suscrito con el FDLK </t>
  </si>
  <si>
    <t>Aunar esfuerzos para adelantar la convocatoria para la vigencia 2022 en el marco del CIA 772-2022 con el FDLK; para celebrar el convenio solidario con la junta de acción comunal del barrio PINAR DEL RIO I SECTOR DE LA LOCALIDAD 08, Kennedy, con el fin de ejecutar el fortalecimiento y participación de las organizaciones comunales, e incentivos en intervenciones menores a los salones comunales como resultado de la convocatoria.</t>
  </si>
  <si>
    <t>O232020200991114 Servicios de planificación económica, social y estadística de la administración pública</t>
  </si>
  <si>
    <t>Aunar esfuerzos para adelantar la convocatoria para la vigencia 2022 en el marco del CIA 772-2022 con el FDLK; para celebrar el convenio solidario con la junta de acción comunal del barrio MARSELLA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</si>
  <si>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ALFONSO LÓPEZ MICHELSEN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</si>
  <si>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ALQUERIAS DE LA FRAGUA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</si>
  <si>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ALTAMAR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</si>
  <si>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ARISTOTELES ONASSIS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</si>
  <si>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</si>
  <si>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CLASS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</si>
  <si>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JAZMIN OCCIDENTAL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</si>
  <si>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GRAN BRITALIA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</si>
  <si>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ACACIAS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</si>
  <si>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LUCES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</si>
  <si>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LLANO GRANDE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</si>
  <si>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MIRAFLORES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</si>
  <si>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PARQUE MORABIA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</si>
  <si>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LOS PATIOS III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</si>
  <si>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TINTALITO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</si>
  <si>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LA TORRE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</si>
  <si>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LOS SAUCES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</si>
  <si>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EMILIA AMPARO II SECTOR    DE LA LOCALIDAD 08, Kennedy, con el fin de ejecutar el fortalecimiento y participación de las organizaciones comunales, e incentivos en intervenciones menores a los salones comunales como resultado de la convocatoria.</t>
  </si>
  <si>
    <t>45121500,45121600, 45121600,43211500,52161500,43212100, 43191500</t>
  </si>
  <si>
    <t>Adquisición de elementos y accesorios tecnológicos para la promoción y fortalecimiento de las organizaciones sociales ganadoras del Fondo Chikaná en el marco del convenio interadministrativo N° 1468 – 2022.</t>
  </si>
  <si>
    <t>O232020200991137 Servicios de la
administración pública relacionados
con proyectos de desarrollo de uso</t>
  </si>
  <si>
    <t>Subasta Inversa</t>
  </si>
  <si>
    <t> 3-200-I001 RB-Administrados de destinación especifica</t>
  </si>
  <si>
    <t xml:space="preserve">43211500,43201800,43211600 </t>
  </si>
  <si>
    <t>Adquisición de elementos tecnológicos y accesorios en el marco del convenio interadministrativo N° 1468 – 2022 Fondo Chikaná.</t>
  </si>
  <si>
    <t>60131400,
60131500,
60131000,
60131300</t>
  </si>
  <si>
    <t>Adquisición de instrumentos musicales y accesorios en el marco  del convenio interadministrativo N° 1468 – 2022 para el fortalecimiento de las organizaciones sociales religiosas  ganadoras del Fondo Chikaná.</t>
  </si>
  <si>
    <t>Mínima  cuantía</t>
  </si>
  <si>
    <t xml:space="preserve">Adición y prórroga al contrato No. 474-2023 Adquisición de instrumentos musicales y accesorios en el marco del convenio interadministrativo No. 1468-2022 para el fortalecimiento de las organizaciones sociales religiosas ganadoras del Fondo Chikaná. </t>
  </si>
  <si>
    <t>6 días</t>
  </si>
  <si>
    <t xml:space="preserve">43211500  
43212100 
49191501 
45111608 52161505  
</t>
  </si>
  <si>
    <t>Contratar el suministro de bonos tecnológicos, para el fortalecimiento de los procesos organizativos y participativos de la población Negra Afrocolombiana residentes en Bogotá, en el marco del Convenio Interadministrativo No. 1468-2022</t>
  </si>
  <si>
    <t>43211500
43211600
43212100
43201800</t>
  </si>
  <si>
    <t>Adquisición de elementos tecnológicos y accesorios en el marco del Fondo de Iniciativas CHIKANÁ y Lablocal para el fortalecimiento y promoción de las Organizaciones Sociales del Distrito Capital.</t>
  </si>
  <si>
    <t>43211500 - 43211600 - 43212100 - 43201800 -
52161541 -
45111600
52161500</t>
  </si>
  <si>
    <t>Adquisición de elementos y accesorios tecnológicos para el fortalecimiento y promoción de las Organizaciones Sociales y Medios Comunitarios, beneficiarios del Fondo de Iniciativas CHIKANÁ y Lablocal.</t>
  </si>
  <si>
    <t>Selección Abreviada Subasta Inversa</t>
  </si>
  <si>
    <t>15 días</t>
  </si>
  <si>
    <t xml:space="preserve">Profesional para realizar el acompañamiento y asistencia técnica para el fortalecimiento a organizaciones  sociales de mujeres en el marco de la convocatoria Bogotá con las mujeres 2023-2.0 Fondo Chikaná - convenio 1114 de  2022. </t>
  </si>
  <si>
    <t>3-100-I001 VA-Administrados de destinación especifica</t>
  </si>
  <si>
    <t xml:space="preserve">Profesional para adelantar el proceso de contratación directa con las organizaciones sociales étnicas concertadas de conformidad con lo establecido en el artículo 66 del PDD; en el marco del convenio interadministrativo 1114/2022. </t>
  </si>
  <si>
    <t>Servicios de apoyo administrativo para el acompañamiento a la aplicación del modelo de fortalecimiento a 43 organizaciones sociales en el marco de la convocatoria Bogota con las Mujeres 2023-2,0 derivado del convenio interadministrativo 1114 de 2022</t>
  </si>
  <si>
    <t>Servicio de apoyo tecnico para el acompañamiento a la aplicación del modelo de fortalecimiento a 43 organizaciones sociales en el marco de la convocatoria Bogota con las Mujeres 2023-2,0 derivado del convenio interadministrativo 1114 de 2022</t>
  </si>
  <si>
    <t>43211500 - 43211600 - 43212100 - 43201800</t>
  </si>
  <si>
    <t>"O232020200991137 Servicios de la
administración pública relacionados
con proyectos de desarrollo de uso"</t>
  </si>
  <si>
    <t>Desarrollar una iniciativa y/o proyecto dirigido a las mujeres Room, en el marco del convenio 1114 de 2022; que incida en la promoción de sus derechos, la prevención de las violencias, potencien su participación y favorezcan su empoderamiento.</t>
  </si>
  <si>
    <t>Desarrollar una iniciativa y/o proyecto dirigido a las mujeres Negras, Afrodescendientes, Raizales y Palenqueras NARP, en el marco del convenio 1114 de 2022; que incidan en la promoción de sus derechos, la prevención de las violencias, potencien su participación y favorezcan su empoderamiento.</t>
  </si>
  <si>
    <t>Desarrollar una iniciativa y/o proyecto dirigido a las mujeres del pueblo indígena Ambiká, en el marco del convenio 1114 de 2022; que incida en la promoción de sus derechos, la prevención de las violencias, potencien su participación y favorezcan su empoderamiento.</t>
  </si>
  <si>
    <t>Desarrollar una iniciativa y/o proyecto dirigido a las mujeres del pueblo indígena Pasto, en el marco del convenio 1114 de 2022; que incida en la promoción de sus derechos, la prevención de las violencias, potencien su participación y favorezcan su empoderamiento.</t>
  </si>
  <si>
    <t>Desarrollar una iniciativa y/o proyecto dirigido a las mujeres del pueblo indígena Yanacona, en el marco del convenio 1114 de 2022; que incida en la promoción de sus derechos, la prevención de las violencias, potencien su participación y favorezcan su empoderamiento.</t>
  </si>
  <si>
    <t>Desarrollar una iniciativa y/o proyecto dirigido a las mujeres del pueblo indígena Muisca de Bosa, en el marco del convenio 1114 de 2022; que incida en la promoción de sus derechos, la prevención de las violencias, potencien su participación y favorezcan su empoderamiento.</t>
  </si>
  <si>
    <t xml:space="preserve">43211500
43212100
49191501
45111608
52161505 </t>
  </si>
  <si>
    <t>Aunar esfuerzos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</si>
  <si>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Gerencia de Etnias</t>
  </si>
  <si>
    <t>Servicios de apoyo a la gestión para realizar seguimiento a la implementación del programa de Iniciativas Juveniles 2023.</t>
  </si>
  <si>
    <t>Adición y Prórroga contrato 054-2023 -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</si>
  <si>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1 mes
15 días</t>
  </si>
  <si>
    <t>Adición y Prórroga contrato 318 de-2023 -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</si>
  <si>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45121500 - 52161500 - 43191500 - 45121600 - 45111600 - 52161500</t>
  </si>
  <si>
    <t xml:space="preserve"> Selección Abreviada Subasta Inversa</t>
  </si>
  <si>
    <t> Adquisición de elementos tecnológicos y accesorios en el marco del Fondo de Iniciativas CHIKANÁ y Lablocal para el fortalecimiento y promoción de las Organizaciones Sociales del Distrito Capital</t>
  </si>
  <si>
    <t>Profesional para que efectue la maquetación de pagina web,  con cada funcionalidad y elementos requeridos del sitio web</t>
  </si>
  <si>
    <t>Adición y prorrogacontrato 383 "Profesional para que efectue la maquetación de pagina web,  con cada funcionalidad y elementos requeridos del sitio web"</t>
  </si>
  <si>
    <t>1 mes
 26 días</t>
  </si>
  <si>
    <t>Pago de pasivo exigible contrato 671 de 2021 con ETB</t>
  </si>
  <si>
    <t xml:space="preserve">1-601-F001 PAS-Otros distrito </t>
  </si>
  <si>
    <t xml:space="preserve"> Profesional para acompañar jurídicamente el desarrollo de los procedimientos precontractuales, contractuales y postcontractuales adelantados por el Proceso de Gestión Contractual.</t>
  </si>
  <si>
    <t>Surge la necesidad de contar con recurso humano que preste sus servicios profesionales para desarrollar procesos de fortalecimiento de la  participación ciudadana de las comunidades NARP del distrito capital, en las localidades que le sean asignadas por el supervisor..</t>
  </si>
  <si>
    <t>4 meses
9 días</t>
  </si>
  <si>
    <t>Adquirir un escáner para digitalizar la documentación en el proceso de gestión documental del Instituto Distrital de la Participación y Acción Comunal</t>
  </si>
  <si>
    <t>Minima cuantia</t>
  </si>
  <si>
    <t xml:space="preserve">Profesional para organizar y gestionar las acciones de los proyectos estratégicos y metodologías de la subdirección de promoción de la Participación, que esten encaminados al cumplimiento de los procesos misionales que lidera la Subdicrección de Promoción de la Participación </t>
  </si>
  <si>
    <t>Profesional para  acompañar el desarrollo y la implementación del proceso de correspondencia interno y las acciones encaminadas al cumplimiento de los procesos estratégicos que lidera la Subdirección de Promoción de la Participación</t>
  </si>
  <si>
    <t>profesional para apoyar la supervisión de los contratos de prestación de servicios relacionados con la bolsa logística y de alimentos, y bolsa de transporte, contratados durante la vigencia 2023 en el Instituto Distrital de la Participación y Acción Comunal</t>
  </si>
  <si>
    <t xml:space="preserve">Adición y prórroga contrato 374 de 2023 " Prestar los servicios profesionales de manera temporal, con autonomía técnica y administrativa para coordinar, acompañar, apoyar y atender el componente técnico, y el uso en territorio como parte de la metodología "Obras Con Saldo Pedagógico Para el Cuidado y la Participación Ciudadana" en la Gerencia de Proyectos del IDPAC." </t>
  </si>
  <si>
    <t>Adición y prórroga contrato 932 de 2022   “Contratar la prestación de servicios logísticos que incluye el suministro de bienes y servicios requeridos en el marco de la convocatoria OBRAS CON SALDO PEDAGÓGICO 2.0, producto del Convenio Interadministrativo No. 1004-2022 suscrito entre el IDPAC y la Secretaria Distrital del Hábitat", producto de la adición del Convenio Interadministrativo No.1004-2022 suscrito entre el IDPAC  y la Secretaria Distrital del Habitat.</t>
  </si>
  <si>
    <t>mayo</t>
  </si>
  <si>
    <t>3-100-I017
VA-Convenios</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</si>
  <si>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</si>
  <si>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 xml:space="preserve">3 meses y 23 dias </t>
  </si>
  <si>
    <t xml:space="preserve">4 meses y 10 dias </t>
  </si>
  <si>
    <t>Prestar los servicios profesionales de manera temporal, con autonomía técnica y administrativa para coordinar 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</si>
  <si>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</si>
  <si>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 xml:space="preserve">4 meses y 4 dias </t>
  </si>
  <si>
    <t xml:space="preserve">4 meses y 04 dias </t>
  </si>
  <si>
    <t xml:space="preserve">4 meses y 12 dias </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</si>
  <si>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 Productode la adición del Convenio  Interadministrativo No.1004-2022 suscrito entre el IDPAC  y la Secretaria Distrital del Habitat.</t>
  </si>
  <si>
    <t xml:space="preserve">4 meses y 17 dias </t>
  </si>
  <si>
    <t xml:space="preserve">4 meses y 11 dias </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</si>
  <si>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t>
  </si>
  <si>
    <t xml:space="preserve">Adición y prórroga contrato 412 de 2023 " 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 </t>
  </si>
  <si>
    <t>Suscribir convenios solidarios con las Juntas de Acción Comunal con el fin de ejecutar  la Obra con Saldo Pedagógico. Producto de la adición del Convenio  Interadministrativo No.1004-2022 suscrito entre el IDPAC  y la Secretaria Distrital del Habitat.</t>
  </si>
  <si>
    <t>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Comunal</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</si>
  <si>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</si>
  <si>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 xml:space="preserve">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 </t>
  </si>
  <si>
    <t>1 mes
16 días</t>
  </si>
  <si>
    <t>Adición y prorroga al contrato 242 de 2023 Servicio de apoyo para la administración y edición de los contenidos de las páginas web de la entidad</t>
  </si>
  <si>
    <t xml:space="preserve">3 meses
 24días </t>
  </si>
  <si>
    <t>Adición y prorroga al contrato 82 de 2023Prestar el apoyo a la gestión de para generar contenidos periodísticos y podcast para la emisora DC Radio</t>
  </si>
  <si>
    <t>Adición y prorroga al contrato 154 de 2023Profesional en comunicación social para la divulgación de los servicios que presta el Instituto Distrital de la Participación y Acción Comunal</t>
  </si>
  <si>
    <t>Adición y prorroga al contrato 70 de 2023Profesional para efectuar el cubrimiento periodístico de las actividades institucionales en coordinación con la Oficina Asesora de Comunicaciones</t>
  </si>
  <si>
    <t>Profesional para efectuar el cubrimiento periodístico y  difusión de las actividades institucionales  a través de los diferentes medios de comunicación del IDPAC, principalmente con el periódico "IDPAC EN ACCIÓN"</t>
  </si>
  <si>
    <t>Adición y prorroga al contrato 142 de 2023Profesional para la animación y post producción audiovisual de los productos requeridos por la entidad en desarrollo de su misionalidad</t>
  </si>
  <si>
    <t xml:space="preserve">Profesional para el manejo de estrategias de redes sociales del IDPAC para la difusión y acercamiento con las comunidades, sectores y ciudadanía que se requieran en las actividades de la OAC </t>
  </si>
  <si>
    <t xml:space="preserve">agosto </t>
  </si>
  <si>
    <t xml:space="preserve">septiembre </t>
  </si>
  <si>
    <t>104 días</t>
  </si>
  <si>
    <t>Adición y prorroga al contrato 94 de 2023Profesional para realizar guion técnico, edición,  manejo de cámara, dron, planimetría y producción de piezas audiovisuales</t>
  </si>
  <si>
    <t>Adición y prorroga al contrato 274 de 2023Servicios de apoyo a la gestión para la producción técnica y emisión de la programación de la emisora virtual del Distrito DC Radio</t>
  </si>
  <si>
    <t>Adición al contrato  PRESTAR LOS SERVICIOS LOGÍSTICOS Y OPERATIVOS NECESARIOS, PARA LA ORGANIZACIÓN Y EJECUCIÓN DE ACTIVIDADES Y EVENTOS INSTITUCIONALES REALIZADOS POR EL IDPAC</t>
  </si>
  <si>
    <t>2 meses y 22 dias</t>
  </si>
  <si>
    <t xml:space="preserve">3 meses 20 dias </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</si>
  <si>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</si>
  <si>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julio</t>
  </si>
  <si>
    <t xml:space="preserve">3 meses y 21 dias </t>
  </si>
  <si>
    <t>2 meses
20 días</t>
  </si>
  <si>
    <t>OCTUBRE</t>
  </si>
  <si>
    <t>Profesional para brindar acompañamiento administrativo y financiero a la Subdirección de Fortalecimiento de la Organización Social.</t>
  </si>
  <si>
    <t xml:space="preserve">Julio </t>
  </si>
  <si>
    <t>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t>
  </si>
  <si>
    <t>Profesional para acompañar las acciones de fortalecimiento de las organizaciones sociales y demás procesos operativos que se requiean en el marco del proceso de participación de las comunides étnicas en las 20 localidades de Bogotá.</t>
  </si>
  <si>
    <t>Adición y Prórroga N°1 Contrato 462-2023" Prestar los servicios Profesionales de manera temporal con autonomía técnica y administrativa para acompañar las acciones de fortalecimiento de las organizaciones sociales y demás procesos operativos que se requieran en el marco del proceso de participación de las comunidades étnicas en las 20 localidades de Bogotá"</t>
  </si>
  <si>
    <t>22 días</t>
  </si>
  <si>
    <t>43211500; 43211600; 43212100; 43201800</t>
  </si>
  <si>
    <t xml:space="preserve">Selección Abreviada Acuerdo Marco </t>
  </si>
  <si>
    <t>Aunar esfuerzos para adelantar la convocatoria para la vigencia 2022 en el marco del CIA 772-2022 con el FDLK; para celebrar el convenio solidario con la junta de acción comunal del barrio CARVAJAL III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</si>
  <si>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PALMITAS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</si>
  <si>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</si>
  <si>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CARMELO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</si>
  <si>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NELLY III SECTOR LOS ALISOS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</si>
  <si>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ROSARIO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</si>
  <si>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LUCERNA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</si>
  <si>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CARVAJAL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</si>
  <si>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TIMIZA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</si>
  <si>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VILLAS DE KENNEDY DE LA LOCALIDAD 08, Kennedy, con el fin de ejecutar el fortalecimiento y participación de las organizaciones comunales, e incentivos en intervenciones menores a los salones comunales como resultado de la convocatoria.</t>
  </si>
  <si>
    <t>Adición y prórroga No. 1  al contrato N°  346 de 2023, cuyo objeto es: Prestar los servicios de apoyo a la gestión de forma temporal, con autonomía técnica y administrativa, para brindar asistencia al cubrimiento periodístico y difusión de las actividades en el marco del convenio interadministrativo 772-2022 suscrito con el FDLK.</t>
  </si>
  <si>
    <t>Adición y prórroga No. 1  al contrato N°  350 de 2023, cuyo objeto es: Prestar los servicios profesionales de forma temporal con autonomía técnica y administrativa para el acompañamiento jurídico en el marco del convenio 772-2022  susctito con el FDLK y suscripción de los Convenios Solidarios</t>
  </si>
  <si>
    <t xml:space="preserve">Adición y prórroga No. 1  al contrato N°  349 de 2023, cuyo objeto es: Prestar los servicios profesionales de forma temporal con autonomía técnica y administrativa para el acompañamiento a las intervenciones memores desde el campo técnica  que requieres este tipo de obras civiles no estructurales len el marco del convenio 772-2022 suscrito con el FDLK </t>
  </si>
  <si>
    <t>Adición y prórroga No. 1  al contrato 448 cuyo objeto es: 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</si>
  <si>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</si>
  <si>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Adquisición de elementos tecnológicos, de proyección de imagen y accesorios en el marco  del convenio interadministrativo N° 1468 – 2022 para el fortalecimiento de las organizaciones sociales ganadoras del Fondo Chikaná.</t>
  </si>
  <si>
    <t>Prestar los servicios profesionales, de manera temporal y con autonomía técnica y administrativa para el fortalecimiento a los clubes de la democracia y las actividades relacionadas con el club de la democracia.</t>
  </si>
  <si>
    <t>Prestar los servicios profesionales, de manera temporal y con autonomía técnica y administrativa para el seguimiento e implementación de reportes administrativos y tareas de comunicación que requiera ParticiLab.</t>
  </si>
  <si>
    <t>Prestar los servicios profesionales, de manera temporal y con autonomía técnica y administrativa para realizar el diseño gráfico de las actividades y proyectos desarrollados por el Particilab.</t>
  </si>
  <si>
    <t>Adición y Prórroga N°1 Contrato 450-2023 "Prestar los servicios profesionales de manera temporal con autonomía técnica y administrativa para apoyar la coordinación del Observatorio y sus herramientas."</t>
  </si>
  <si>
    <t>Diicembre</t>
  </si>
  <si>
    <t>Profesional para apoyar actividades desarrolladas en implementación y seguimiento de la política pública de comunicación comunitaria del Distrito Capital.</t>
  </si>
  <si>
    <t>Adición y prorroga 1 al contrato No  cuyo objeto es "Prestar los servicios profesionales de manera temporal, con autonomía técnica y administrativa para apoyar jurídicamente la proyección y revisión de documentos relacionados asuntos laborales y administrativos de la entidad"</t>
  </si>
  <si>
    <t>Adicion y prorroga 1 al contrato No XX cuyo objeto es "Prestar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</si>
  <si>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Adicion y prorroga No 01 del contrato No 360 cuyo obketo es " Profesional para acompañar jurídicamente el desarrollo de los procedimientos precontractuales, contractuales y postcontractuales adelantados por el Proceso de Gestión Contractual."</t>
  </si>
  <si>
    <t xml:space="preserve"> Prestar los servicios profesionales de forma temporal con autonomía técnica y administrativa para realizar actividades transversales y acompañamiento en
territorio en el marco del proyecto de inversión 7685.</t>
  </si>
  <si>
    <t xml:space="preserve"> Prestar los servicios de apoyo a la gestión de forma temporal con autonomía técnica y administrativa para realizar actividades transversales y de compañamiento en territorio que sean requeridas por la Subdirección de Asuntos Comunales.</t>
  </si>
  <si>
    <t xml:space="preserve"> Prestar los servicios de apoyo a la gestión de forma temporal con autonomía técnica
y administrativa para realizar actividades de acompañamiento en territorio que sean
requeridas por la Subdirección de Asuntos Comunales.</t>
  </si>
  <si>
    <t xml:space="preserve"> Prestar los servicios de apoyo a la gestión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</si>
  <si>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transversales y acompañamiento en
territorio en el marco del proyecto de inversión 7685.</t>
  </si>
  <si>
    <t>Prestar los servicios profesionales de forma temporal con autonomía técnica y
administrativa para el acompañamiento jurídico de las Organizaciones Comunales
de primer y segundo grado y Organizaciones de Propiedad Horizontal.</t>
  </si>
  <si>
    <t>Prestar los servicios profesionales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</si>
  <si>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transversales en el marco del proyecto de inversión 7685.</t>
  </si>
  <si>
    <t xml:space="preserve"> Prestar los servicios de apoyo a la gestión de forma temporal con autonomía técnica y administrativa para realizar actividades de acompañamiento en territorio que sean requeridas por la Subdirección de Asuntos Comunales</t>
  </si>
  <si>
    <t>O232020200991137 Servicios de la administración pública relacionados con proyectos de desarrollo de uso</t>
  </si>
  <si>
    <t>SFOS</t>
  </si>
  <si>
    <t xml:space="preserve">43211500
43201800
43211600 </t>
  </si>
  <si>
    <t>Adquisición de elementos tecnológicos y accesorios en el marco del convenio interadministrativo N° 1468 – 2022 con la Secretaria de Gobierno - Fondo Chikaná.</t>
  </si>
  <si>
    <t>Selección abreviada acuerdo Marco</t>
  </si>
  <si>
    <t>Servicios de apoyo para la organización, seguimiento administrativo y financiero de las actividades de la Gerencia de Instancias y Mecanismos de la Participación. .</t>
  </si>
  <si>
    <t>45121500 - 52161500 - 43191500 - 45121600 - 45111600 - 52161500</t>
  </si>
  <si>
    <t>Selección Abreviada Subasta Inversa </t>
  </si>
  <si>
    <t>Adición y Prórroga No.1 contrato 465-2023"Prestar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</si>
  <si>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2 meses
3 días</t>
  </si>
  <si>
    <t>Adición y Prórroga No.1 contrato 455-2023"Prestar los servicios profesionales de manera temporal, con autonomía técnica y administrativa para apoyar la producción de información del observatorio de la participación y la aplicación de sus herramientas"</t>
  </si>
  <si>
    <t>4.5</t>
  </si>
  <si>
    <t>Adquisición de elementos tecnológicos, de proyección de imagen y accesorios en el marco del Convenio Interadministrativo N° 1114 – 2022 para el fortalecimiento de las organizaciones sociales de mujeres ganadoras de la Convocatoria Bogotá con las Mujeres 2023-2.0</t>
  </si>
  <si>
    <t xml:space="preserve">Gerencias de Mujer y Genero </t>
  </si>
  <si>
    <t xml:space="preserve">Selección Abreviada Subasta Inversa </t>
  </si>
  <si>
    <t>Adición y prorroga del contrato 187-2023 para Prestar los servicios profesionales de manera temporal, con autonomía técnica y administrativa para realizar actividades en materia presupuestal y financiera de la Subdirección de Promoción de la Participación.</t>
  </si>
  <si>
    <t>Adición y prorroga del contrato 217- 2023 para 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t>
  </si>
  <si>
    <t>Servicios de apoyo a la gestión para apoyar en el seguimiento a las acciones realizadas en el marco del Sistema Distrital de Juventud.</t>
  </si>
  <si>
    <t xml:space="preserve">Recursos para dar cumplimiento a los objetivos de la Gerencia </t>
  </si>
  <si>
    <t>Prestar los servicios profesionales para brindar soporte jurídico en los procesos precontractuales y contractuales, adelantados por el Proceso de Gestión Contractual del Instituto Distrital de la Participación y Acción Comunal"</t>
  </si>
  <si>
    <t xml:space="preserve">Prestar los servicios profesionales de forma temporal con autonomía técnica y
administrativa para realizar  las acciones transversales y de seguimientoa las organizaciones comunales asignadas;  dentro de la ejecución del  Convenio interadministrativo No. 477 de 2023 suscrito con  la Alcaldía de Bosa. </t>
  </si>
  <si>
    <t>3-100-I017 
VA_x0002_CONVENIOS</t>
  </si>
  <si>
    <t xml:space="preserve">Prestar los servicios profesionales de forma temporal con autonomía técnica y
administrativa  para apoyar las acciones dentro del Ciclo de fortalecimiento a las organizaciones comunales asignadas  dentro de la ejecución del  Convenio interadministrativo No. 477 de 2023 suscrito con  la Alcaldía de Bosa. </t>
  </si>
  <si>
    <t xml:space="preserve">Prestar los servicios profesionales de forma temporal con autonomía técnica y
administrativa para el acompañamiento  juridico  al  Convenio interadministrativo No. 477 de 2023 suscrito con  la Alcaldía de Bosa. </t>
  </si>
  <si>
    <t xml:space="preserve">Prestar los servicios profesionales con autonomía técnica y administrativa para brindar el soporte a los temas relacionados con la red, gestión TIC  y los recursos tecnológicos que requieran dentro de la ejecución del  Convenio interadministrativo No. 477 de 2023 suscrito con  la Alcaldía de Bosa. </t>
  </si>
  <si>
    <t>Prestar los servicios profesionales de forma temporal con autonomía técnica y
administrativa para el acompañamiento contable dentro de la ejecución del  Convenio interadministrativo No. 477 de 2023 suscrito con  la Alcaldía de Bosa.</t>
  </si>
  <si>
    <t>43211500, 45111608, 43212105, 43201800</t>
  </si>
  <si>
    <t xml:space="preserve">Adquisición de elementos tecnológicos y accesorios para el fortalecimiento y promoción de las Organizaciones Sociales en el marco de los convenios SCJ-1769-2023 suscrito entre SCJ e IDPAC, 477 de 2023 firmado entre el FDLB e IDPAC; y Organizaciones con Personas con Discapacidad del Distrito Capital.  </t>
  </si>
  <si>
    <t>43211500
43212105
45111608
52161520
43211509</t>
  </si>
  <si>
    <t xml:space="preserve">Gerencia de Juventud </t>
  </si>
  <si>
    <t>Prestar los servicios profesionales de manera temporal con autonomía técnica y administrativa para implementar el modelo de fortalecimiento,  realizar el acompañamiento y seguimiento a la ejecución de las iniciativas ciudadanas juveniles de las organizaciones ganadoras del Fondo Chikaná en el marco del convenio interadministrativo SCJ-1769 – 2023.</t>
  </si>
  <si>
    <t>3 Meses y 15 Días</t>
  </si>
  <si>
    <t>3-100-I017 
VACONVENIOS</t>
  </si>
  <si>
    <t>Prestar los servicios profesionales de manera temporal con autonomía técnica y administrativa para el realizar el seguimiento y el reporte de los procesos y acciones de la implementación  del convenio interadministrativo SCJ-1769 – 2023.</t>
  </si>
  <si>
    <t>Profesional para brindar lineamientos al equipo de la Gerencia de Juventud, realizar seguimiento a la implementación del modelo de fortalecimiento y al Sistema Distrital de Juventud.</t>
  </si>
  <si>
    <t>5 meses y 18 días</t>
  </si>
  <si>
    <t>Profesional para apoyar la producción y visualización de información cuantitativa y cualitativa del observatorio de la participación</t>
  </si>
  <si>
    <t>Profesional para realizar seguimiento al desarrollo de la estrategia de fortalecimiento a las organizaciones sociales y depuración de la plataforma en la Subdireccion de Fortalecimiento.</t>
  </si>
  <si>
    <t>45121504
52161541
45121601</t>
  </si>
  <si>
    <t xml:space="preserve">Adquisición de elementos para el fortalecimiento y promoción de las Organizaciones Sociales del Distrito Capital en el marco del convenio interadministrativo SCJ-1769-2023.  </t>
  </si>
  <si>
    <t xml:space="preserve">CCE-16 Contratación Directa </t>
  </si>
  <si>
    <t>Profesional para acompañar jurídicamente el desarrollo de los procedimientos precontractuales y contractuales necesarios para la implementación  del convenio interadministrativo SCJ-1769 – 2023.</t>
  </si>
  <si>
    <t>Prestar los servicios profesionales de manera temporal con autonomía técnica y administrativa para hacer seguimiento  y apoyar la implementación del modelo de fortalecimiento y a la ejecución de las iniciativas ciudadanas juveniles de las organizaciones ganadoras del Fondo Chikaná en el marco del convenio interadministrativo SCJ-1769 – 2023.</t>
  </si>
  <si>
    <t xml:space="preserve">Noviembre </t>
  </si>
  <si>
    <t>Prestar los servicios profesionales de manera temporal con autonomía técnica y administrativa brindar acompañamiento administrativo y financiero a la Subdirección de Fortalecimiento de la Organización Social</t>
  </si>
  <si>
    <t>4 meses y 27 días</t>
  </si>
  <si>
    <t>3 meses y 25 días</t>
  </si>
  <si>
    <t>Prestar  los  servicios  de  apoyo  a  la  gestión de  manera  temporal con  autonomía  técnica  y  administrativa  para  realizar y apoyar la gestión documental y de archivo, en desarrollo de la metodología "Obras Con Saldo Pedagógico Para el Cuidado y la Participación Ciudadana"</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</si>
  <si>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</si>
  <si>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Para adicionar a la bolsa de servicios logísticos y operativos necesarios para la organización y ejecución de actividades y eventos institucionales realizados por el IDPAC.</t>
  </si>
  <si>
    <t>80111600
52161600
72151600
95141900
56101500
52161500
39122200
26101700</t>
  </si>
  <si>
    <t xml:space="preserve">Adquisición de elementos e insumos, en el marco del convenio interadministrativo No. 477 de 2023 suscrito entre el FDLB e IDPAC para el fortalecimiento mediante incentivos de las Organizaciones Comunales del Distrito Capital.  </t>
  </si>
  <si>
    <t>Seléccion abreviada - subasta inversa</t>
  </si>
  <si>
    <t>Prestar los servicios profesionales de manera temporal, con autonomía técnica y administrativa para apoyar la supervisión de los contratos de prestación de servicios a relacionados con la bolsa logística, alimentos,  transporte y todos aquellos a cargo de la Secretaría General contratados durante la vigencia 2023 en el Instituto Distrital de la Participación y Acción Comunal.</t>
  </si>
  <si>
    <t>Prestar los servicios Profesionales de manera temporal, con autonomía técnica y administrativa, para planificar y desarrollar el proceso de la semana Raizal en Bogotá</t>
  </si>
  <si>
    <t xml:space="preserve">Prestar los servicios profesionales de manera temporal con autonomía técnica y administrativa para apoyar el seguimiento informes a la implementación de las políticas públicas a cargo de la entidad y la orientación para la consolidación de informes de políticas transversales sectoriales y diferenciales poblacionales de las distintas dependencias misionales de la entidad. </t>
  </si>
  <si>
    <t xml:space="preserve">Octubre  </t>
  </si>
  <si>
    <t>Prestar los servicios profesionales de manera temporal con autonomía técnica y administrativa para apoyar la implementación de las distintas actividades de la ruta de fortalecimiento a organizaciones de víctimas del conflicto armado y de población reincorporada.</t>
  </si>
  <si>
    <t>Prestar los servicios profesionales de manera temporal con autonomía técnica y administrativa para apoyar a la Subdirección de Fortalecimiento a la Organización Social en la revisión de temas financieros, presupuestales, reportes e informes administraticos que se le asignen</t>
  </si>
  <si>
    <t>Adquirir una pantalla Led 3.2*1.92 (149") pitch 3 con soporte en estructura metálica para la modernización tecnológica del IDPAC.</t>
  </si>
  <si>
    <t xml:space="preserve">Minima cuantia Tienda Virtual </t>
  </si>
  <si>
    <t xml:space="preserve">Prestar los servicios profesionales de forma temporal con autonomía técnica y administrativa para apoyar a supervisión del convenio 772-2022 suscrito con el FDLK </t>
  </si>
  <si>
    <t xml:space="preserve">Profesional para desarollar las estrategias territoriales, gobierno abierto y los procesos de planeación participativa. </t>
  </si>
  <si>
    <t>Adición y Prórroga N°1 Contrato 664-2023 "Prestar los servicios profesionales de manera temporal, con autonomía técnica y administrativa para el desarrollo y puesta en producción de las herramientas tecnológicas que adelanta el instituto en lo concerniente a las tecnologías de la información"</t>
  </si>
  <si>
    <t>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t>
  </si>
  <si>
    <t>Prestar los servicios profesionales de manera temporal con autonomía técnica y administrativa para realizar actividades administrativas para el Fondo Chikaná en el marco del convenio interadministrativo N° 1468 – 2022.</t>
  </si>
  <si>
    <t>Prestar los servicios profesionales de forma temporal con autonomía técnica y administrativa para el acompañamiento jurídico en los temas administrativos y contractuales de la Subdirección de Asuntos Comunales</t>
  </si>
  <si>
    <t>Etiquetas de fila</t>
  </si>
  <si>
    <t>Total general</t>
  </si>
  <si>
    <t>Suma de VALOR ESTIMADO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</si>
</sst>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quot;$&quot;\ #,##0;[Red]\-&quot;$&quot;\ #,##0"/>
    <numFmt numFmtId="165" formatCode="&quot;$&quot;\ #,##0.00;[Red]\-&quot;$&quot;\ #,##0.00"/>
    <numFmt numFmtId="166" formatCode="&quot;$&quot;\ #,##0"/>
    <numFmt numFmtId="167" formatCode="_(&quot;$&quot;\ * #,##0.00_);_(&quot;$&quot;\ * \(#,##0.00\);_(&quot;$&quot;\ * &quot;-&quot;??_);_(@_)"/>
    <numFmt numFmtId="168" formatCode="&quot;$&quot;\ #,##0.0"/>
  </numFmts>
  <fonts count="23"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1"/>
      <color rgb="FF000000"/>
      <name val="Calibri"/>
      <family val="2"/>
      <charset val="1"/>
    </font>
    <font>
      <sz val="12"/>
      <color theme="1"/>
      <name val="Arial"/>
      <family val="2"/>
    </font>
    <font>
      <b/>
      <sz val="12"/>
      <name val="Arial"/>
      <family val="2"/>
    </font>
    <font>
      <sz val="12"/>
      <name val="Arial"/>
      <family val="2"/>
    </font>
    <font>
      <b/>
      <u/>
      <sz val="12"/>
      <name val="Arial"/>
      <family val="2"/>
    </font>
    <font>
      <b/>
      <sz val="12"/>
      <color theme="0"/>
      <name val="Arial"/>
      <family val="2"/>
    </font>
    <font>
      <sz val="12"/>
      <color rgb="FF000000"/>
      <name val="Arial"/>
      <family val="2"/>
    </font>
    <font>
      <sz val="11"/>
      <color rgb="FF000000"/>
      <name val="Arial"/>
      <family val="2"/>
    </font>
    <font>
      <b/>
      <sz val="12"/>
      <color theme="1"/>
      <name val="Arial"/>
      <family val="2"/>
    </font>
    <font>
      <sz val="9"/>
      <color rgb="FF000000"/>
      <name val="Arial"/>
      <family val="2"/>
    </font>
    <font>
      <sz val="11"/>
      <name val="Arial"/>
      <family val="2"/>
    </font>
    <font>
      <sz val="12"/>
      <color rgb="FF000000"/>
      <name val="Arial"/>
      <family val="2"/>
    </font>
    <font>
      <sz val="12"/>
      <name val="Arial"/>
      <family val="2"/>
    </font>
    <font>
      <sz val="12"/>
      <name val="Arial"/>
      <family val="2"/>
      <charset val="1"/>
    </font>
    <font>
      <sz val="12"/>
      <name val="Museo Sans Condensed"/>
    </font>
    <font>
      <sz val="12"/>
      <color rgb="FF000000"/>
      <name val="Museo Sans Condensed"/>
    </font>
    <font>
      <sz val="10"/>
      <name val="Arial"/>
      <family val="2"/>
    </font>
    <font>
      <sz val="12"/>
      <color rgb="FF000000"/>
      <name val="Calibri"/>
      <family val="2"/>
    </font>
    <font>
      <sz val="10"/>
      <color rgb="FF000000"/>
      <name val="Arial"/>
      <family val="2"/>
    </font>
  </fonts>
  <fills count="7">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FF00"/>
        <bgColor indexed="64"/>
      </patternFill>
    </fill>
    <fill>
      <patternFill patternType="solid">
        <fgColor theme="0"/>
        <bgColor rgb="FF000000"/>
      </patternFill>
    </fill>
    <fill>
      <patternFill patternType="solid">
        <fgColor theme="0"/>
        <bgColor rgb="FFFFFFCC"/>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6">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67" fontId="1" fillId="0" borderId="0" applyFont="0" applyFill="0" applyBorder="0" applyAlignment="0" applyProtection="0"/>
    <xf numFmtId="0" fontId="1" fillId="0" borderId="0"/>
    <xf numFmtId="0" fontId="1" fillId="0" borderId="0"/>
    <xf numFmtId="0" fontId="1" fillId="0" borderId="0"/>
    <xf numFmtId="0" fontId="4" fillId="0" borderId="0"/>
    <xf numFmtId="43" fontId="1" fillId="0" borderId="0" applyFont="0" applyFill="0" applyBorder="0" applyAlignment="0" applyProtection="0"/>
  </cellStyleXfs>
  <cellXfs count="144">
    <xf numFmtId="0" fontId="0" fillId="0" borderId="0" xfId="0"/>
    <xf numFmtId="0" fontId="5" fillId="0" borderId="0" xfId="0" applyFont="1"/>
    <xf numFmtId="0" fontId="6" fillId="2" borderId="3" xfId="1" applyFont="1" applyFill="1" applyBorder="1" applyAlignment="1">
      <alignment horizontal="right" vertical="center" wrapText="1"/>
    </xf>
    <xf numFmtId="0" fontId="6" fillId="2" borderId="4" xfId="1" applyFont="1" applyFill="1" applyBorder="1" applyAlignment="1">
      <alignment horizontal="right" vertical="center" wrapText="1"/>
    </xf>
    <xf numFmtId="0" fontId="6" fillId="2" borderId="5" xfId="1" applyFont="1" applyFill="1" applyBorder="1" applyAlignment="1">
      <alignment horizontal="right"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1" xfId="1" applyFont="1" applyFill="1" applyBorder="1" applyAlignment="1">
      <alignment horizontal="center" vertical="center"/>
    </xf>
    <xf numFmtId="168" fontId="6" fillId="2" borderId="4" xfId="1" applyNumberFormat="1" applyFont="1" applyFill="1" applyBorder="1" applyAlignment="1">
      <alignment horizontal="right" vertical="center" wrapText="1"/>
    </xf>
    <xf numFmtId="0" fontId="5" fillId="0" borderId="0" xfId="0" applyFont="1" applyAlignment="1">
      <alignment horizontal="center" vertical="center"/>
    </xf>
    <xf numFmtId="0" fontId="5" fillId="4" borderId="0" xfId="0" applyFont="1" applyFill="1"/>
    <xf numFmtId="0" fontId="5" fillId="0" borderId="0" xfId="0" applyFont="1" applyAlignment="1">
      <alignment horizontal="center"/>
    </xf>
    <xf numFmtId="0" fontId="10" fillId="0" borderId="0" xfId="0" applyFont="1" applyAlignment="1">
      <alignment horizontal="center"/>
    </xf>
    <xf numFmtId="0" fontId="5" fillId="0" borderId="0" xfId="0" applyFont="1" applyAlignment="1">
      <alignment horizontal="center" vertical="center" wrapText="1"/>
    </xf>
    <xf numFmtId="0" fontId="10" fillId="0" borderId="0" xfId="0" applyFont="1"/>
    <xf numFmtId="168" fontId="5" fillId="0" borderId="0" xfId="0" applyNumberFormat="1" applyFont="1" applyAlignment="1">
      <alignment horizontal="center" vertical="center"/>
    </xf>
    <xf numFmtId="0" fontId="5" fillId="0" borderId="0" xfId="0" applyFont="1" applyAlignment="1">
      <alignment horizontal="right" vertical="center"/>
    </xf>
    <xf numFmtId="168" fontId="5" fillId="0" borderId="0" xfId="0" applyNumberFormat="1" applyFont="1" applyAlignment="1">
      <alignment horizontal="right" vertical="center"/>
    </xf>
    <xf numFmtId="0" fontId="5" fillId="0" borderId="0" xfId="0" applyFont="1" applyAlignment="1">
      <alignment vertical="center"/>
    </xf>
    <xf numFmtId="0" fontId="5" fillId="0" borderId="0" xfId="0" applyFont="1" applyAlignment="1">
      <alignment horizontal="right"/>
    </xf>
    <xf numFmtId="168" fontId="5" fillId="0" borderId="0" xfId="0" applyNumberFormat="1" applyFont="1" applyAlignment="1">
      <alignment horizontal="right"/>
    </xf>
    <xf numFmtId="0" fontId="7"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 xfId="0" applyFont="1" applyFill="1" applyBorder="1" applyAlignment="1">
      <alignment vertical="center"/>
    </xf>
    <xf numFmtId="0" fontId="10" fillId="2" borderId="0" xfId="0" applyFont="1" applyFill="1" applyAlignment="1">
      <alignment horizontal="center" vertical="center"/>
    </xf>
    <xf numFmtId="165" fontId="10" fillId="2" borderId="1" xfId="0" applyNumberFormat="1" applyFont="1" applyFill="1" applyBorder="1" applyAlignment="1">
      <alignment horizontal="center" vertical="center" wrapText="1"/>
    </xf>
    <xf numFmtId="166" fontId="10" fillId="2" borderId="1" xfId="0" applyNumberFormat="1" applyFont="1" applyFill="1" applyBorder="1" applyAlignment="1">
      <alignment horizontal="right" vertical="center" wrapText="1"/>
    </xf>
    <xf numFmtId="0" fontId="10" fillId="2" borderId="1" xfId="0" applyFont="1" applyFill="1" applyBorder="1" applyAlignment="1">
      <alignment horizontal="center" vertical="center" wrapText="1"/>
    </xf>
    <xf numFmtId="164" fontId="10" fillId="2" borderId="1" xfId="0" applyNumberFormat="1" applyFont="1" applyFill="1" applyBorder="1" applyAlignment="1">
      <alignment horizontal="right" vertical="center" wrapText="1"/>
    </xf>
    <xf numFmtId="0" fontId="10" fillId="2" borderId="1" xfId="6" applyFont="1" applyFill="1" applyBorder="1" applyAlignment="1" applyProtection="1">
      <alignment horizontal="center" vertical="center"/>
      <protection locked="0"/>
    </xf>
    <xf numFmtId="0" fontId="10" fillId="2" borderId="1" xfId="6" applyFont="1" applyFill="1" applyBorder="1" applyAlignment="1" applyProtection="1">
      <alignment horizontal="center" vertical="center" wrapText="1"/>
      <protection locked="0"/>
    </xf>
    <xf numFmtId="0" fontId="10" fillId="2" borderId="1" xfId="4" applyFont="1" applyFill="1" applyBorder="1" applyAlignment="1" applyProtection="1">
      <alignment horizontal="center" vertical="center"/>
      <protection locked="0"/>
    </xf>
    <xf numFmtId="0" fontId="10" fillId="2" borderId="1" xfId="1" applyFont="1" applyFill="1" applyBorder="1" applyAlignment="1" applyProtection="1">
      <alignment horizontal="center" vertical="center" wrapText="1"/>
      <protection locked="0"/>
    </xf>
    <xf numFmtId="0" fontId="10" fillId="2" borderId="0" xfId="0" applyFont="1" applyFill="1" applyAlignment="1">
      <alignment vertical="center"/>
    </xf>
    <xf numFmtId="0" fontId="10" fillId="2" borderId="1" xfId="0" applyFont="1" applyFill="1" applyBorder="1" applyAlignment="1">
      <alignment horizontal="justify" vertical="center" wrapText="1"/>
    </xf>
    <xf numFmtId="0" fontId="10" fillId="2" borderId="0" xfId="0" applyFont="1" applyFill="1"/>
    <xf numFmtId="0" fontId="10" fillId="2" borderId="1" xfId="4" applyFont="1" applyFill="1" applyBorder="1" applyAlignment="1" applyProtection="1">
      <alignment horizontal="center" vertical="center" wrapText="1"/>
      <protection locked="0"/>
    </xf>
    <xf numFmtId="0" fontId="10" fillId="2" borderId="1" xfId="3" applyFont="1" applyFill="1" applyBorder="1" applyAlignment="1">
      <alignment horizontal="center" vertical="center" wrapText="1"/>
    </xf>
    <xf numFmtId="0" fontId="10" fillId="2" borderId="1" xfId="12" applyFont="1" applyFill="1" applyBorder="1" applyAlignment="1" applyProtection="1">
      <alignment horizontal="center" vertical="center" wrapText="1"/>
      <protection locked="0"/>
    </xf>
    <xf numFmtId="0" fontId="10" fillId="2" borderId="1" xfId="13" applyFont="1" applyFill="1" applyBorder="1" applyAlignment="1">
      <alignment horizontal="center" vertical="center" wrapText="1"/>
    </xf>
    <xf numFmtId="0" fontId="10" fillId="2" borderId="1" xfId="13" applyFont="1" applyFill="1" applyBorder="1" applyAlignment="1">
      <alignment horizontal="center" vertical="center"/>
    </xf>
    <xf numFmtId="0" fontId="10" fillId="2" borderId="1" xfId="14" applyFont="1" applyFill="1" applyBorder="1" applyAlignment="1">
      <alignment horizontal="center" vertical="center" wrapText="1"/>
    </xf>
    <xf numFmtId="0" fontId="10" fillId="2" borderId="1" xfId="5" applyFont="1" applyFill="1" applyBorder="1" applyAlignment="1">
      <alignment horizontal="center" vertical="center" wrapText="1"/>
    </xf>
    <xf numFmtId="0" fontId="10" fillId="2" borderId="1" xfId="6" applyFont="1" applyFill="1" applyBorder="1" applyAlignment="1" applyProtection="1">
      <alignment horizontal="justify" vertical="center" wrapText="1"/>
      <protection locked="0"/>
    </xf>
    <xf numFmtId="0" fontId="10" fillId="2" borderId="1" xfId="3" applyFont="1" applyFill="1" applyBorder="1" applyAlignment="1">
      <alignment horizontal="justify" vertical="center" wrapText="1"/>
    </xf>
    <xf numFmtId="0" fontId="10" fillId="2" borderId="1" xfId="0" applyFont="1" applyFill="1" applyBorder="1" applyAlignment="1">
      <alignment vertical="center" wrapText="1"/>
    </xf>
    <xf numFmtId="0" fontId="10" fillId="2" borderId="1" xfId="0" applyFont="1" applyFill="1" applyBorder="1" applyAlignment="1">
      <alignment wrapText="1"/>
    </xf>
    <xf numFmtId="166" fontId="12" fillId="0" borderId="0" xfId="0" applyNumberFormat="1" applyFont="1" applyAlignment="1">
      <alignment horizontal="right" vertical="center"/>
    </xf>
    <xf numFmtId="0" fontId="7" fillId="2" borderId="1" xfId="0" applyFont="1" applyFill="1" applyBorder="1" applyAlignment="1">
      <alignment horizontal="center" vertical="center"/>
    </xf>
    <xf numFmtId="164" fontId="10" fillId="2" borderId="1" xfId="0" applyNumberFormat="1" applyFont="1" applyFill="1" applyBorder="1" applyAlignment="1">
      <alignment horizontal="center" vertical="center" wrapText="1"/>
    </xf>
    <xf numFmtId="0" fontId="5" fillId="2" borderId="0" xfId="0" applyFont="1" applyFill="1" applyAlignment="1">
      <alignment horizontal="center" vertical="center"/>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41" fontId="5" fillId="0" borderId="0" xfId="0" applyNumberFormat="1" applyFont="1" applyAlignment="1">
      <alignment horizontal="right" vertical="center"/>
    </xf>
    <xf numFmtId="164" fontId="10" fillId="2" borderId="1" xfId="0" applyNumberFormat="1" applyFont="1" applyFill="1" applyBorder="1" applyAlignment="1">
      <alignment vertical="center" wrapText="1"/>
    </xf>
    <xf numFmtId="0" fontId="11" fillId="2" borderId="1" xfId="0" applyFont="1" applyFill="1" applyBorder="1" applyAlignment="1">
      <alignment horizontal="center" vertical="center" wrapText="1"/>
    </xf>
    <xf numFmtId="0" fontId="15" fillId="2" borderId="1" xfId="0" applyFont="1" applyFill="1" applyBorder="1" applyAlignment="1">
      <alignment vertical="center" wrapText="1"/>
    </xf>
    <xf numFmtId="164" fontId="16" fillId="0" borderId="1" xfId="0" applyNumberFormat="1" applyFont="1" applyBorder="1" applyAlignment="1">
      <alignment vertical="center" wrapText="1"/>
    </xf>
    <xf numFmtId="14" fontId="6" fillId="2" borderId="1" xfId="1" applyNumberFormat="1" applyFont="1" applyFill="1" applyBorder="1" applyAlignment="1">
      <alignment horizontal="center" vertical="center"/>
    </xf>
    <xf numFmtId="164" fontId="15" fillId="2" borderId="1" xfId="0" applyNumberFormat="1" applyFont="1" applyFill="1" applyBorder="1" applyAlignment="1">
      <alignment vertical="center" wrapText="1"/>
    </xf>
    <xf numFmtId="0" fontId="16" fillId="0" borderId="1" xfId="0" applyFont="1" applyBorder="1" applyAlignment="1">
      <alignment horizontal="center" vertical="center" wrapText="1"/>
    </xf>
    <xf numFmtId="165" fontId="15" fillId="2" borderId="1" xfId="0" applyNumberFormat="1" applyFont="1" applyFill="1" applyBorder="1" applyAlignment="1">
      <alignment vertical="center" wrapText="1"/>
    </xf>
    <xf numFmtId="0" fontId="15"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164" fontId="16" fillId="2" borderId="1" xfId="0" applyNumberFormat="1" applyFont="1" applyFill="1" applyBorder="1" applyAlignment="1">
      <alignment vertical="center" wrapText="1"/>
    </xf>
    <xf numFmtId="0" fontId="16" fillId="2" borderId="1" xfId="0" applyFont="1" applyFill="1" applyBorder="1" applyAlignment="1">
      <alignment vertical="center" wrapText="1"/>
    </xf>
    <xf numFmtId="0" fontId="20" fillId="2" borderId="1" xfId="0" applyFont="1" applyFill="1" applyBorder="1" applyAlignment="1">
      <alignment horizontal="center" vertical="center"/>
    </xf>
    <xf numFmtId="0" fontId="9" fillId="3" borderId="7" xfId="1" applyFont="1" applyFill="1" applyBorder="1" applyAlignment="1">
      <alignment horizontal="center" vertical="center" wrapText="1"/>
    </xf>
    <xf numFmtId="0" fontId="9" fillId="3" borderId="8" xfId="1" applyFont="1" applyFill="1" applyBorder="1" applyAlignment="1">
      <alignment horizontal="center" vertical="center" wrapText="1"/>
    </xf>
    <xf numFmtId="168" fontId="9" fillId="3" borderId="8" xfId="1" applyNumberFormat="1" applyFont="1" applyFill="1" applyBorder="1" applyAlignment="1">
      <alignment horizontal="center" vertical="center" wrapText="1"/>
    </xf>
    <xf numFmtId="0" fontId="9" fillId="3" borderId="9" xfId="1"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xf>
    <xf numFmtId="165" fontId="10" fillId="2" borderId="11" xfId="0" applyNumberFormat="1" applyFont="1" applyFill="1" applyBorder="1" applyAlignment="1">
      <alignment horizontal="center" vertical="center" wrapText="1"/>
    </xf>
    <xf numFmtId="1" fontId="10" fillId="2" borderId="11" xfId="0" applyNumberFormat="1"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0" xfId="0" applyFont="1" applyFill="1" applyBorder="1" applyAlignment="1">
      <alignment horizontal="justify" vertical="center" wrapText="1"/>
    </xf>
    <xf numFmtId="0" fontId="10" fillId="2" borderId="10" xfId="6" applyFont="1" applyFill="1" applyBorder="1" applyAlignment="1" applyProtection="1">
      <alignment horizontal="center" vertical="center" wrapText="1"/>
      <protection locked="0"/>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xf>
    <xf numFmtId="0" fontId="5" fillId="4" borderId="12" xfId="0" applyFont="1" applyFill="1" applyBorder="1"/>
    <xf numFmtId="0" fontId="5" fillId="4" borderId="13" xfId="0" applyFont="1" applyFill="1" applyBorder="1"/>
    <xf numFmtId="0" fontId="5" fillId="4" borderId="13" xfId="0" applyFont="1" applyFill="1" applyBorder="1" applyAlignment="1">
      <alignment horizontal="center"/>
    </xf>
    <xf numFmtId="0" fontId="5" fillId="4" borderId="13" xfId="0" applyFont="1" applyFill="1" applyBorder="1" applyAlignment="1">
      <alignment horizontal="center" vertical="center"/>
    </xf>
    <xf numFmtId="166" fontId="5" fillId="4" borderId="13" xfId="0" applyNumberFormat="1" applyFont="1" applyFill="1" applyBorder="1" applyAlignment="1">
      <alignment horizontal="right" vertical="center"/>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xf>
    <xf numFmtId="0" fontId="0" fillId="0" borderId="0" xfId="0" pivotButton="1"/>
    <xf numFmtId="0" fontId="0" fillId="0" borderId="0" xfId="0" applyAlignment="1">
      <alignment horizontal="left"/>
    </xf>
    <xf numFmtId="43" fontId="0" fillId="0" borderId="0" xfId="0" applyNumberFormat="1"/>
    <xf numFmtId="43" fontId="0" fillId="0" borderId="0" xfId="15" applyFont="1"/>
    <xf numFmtId="164" fontId="15" fillId="5" borderId="1" xfId="0" applyNumberFormat="1" applyFont="1" applyFill="1" applyBorder="1" applyAlignment="1">
      <alignment vertical="center" wrapText="1"/>
    </xf>
    <xf numFmtId="0" fontId="16" fillId="5"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164" fontId="19" fillId="2" borderId="1" xfId="0" applyNumberFormat="1" applyFont="1" applyFill="1" applyBorder="1" applyAlignment="1">
      <alignment horizontal="center" vertical="center" wrapText="1"/>
    </xf>
    <xf numFmtId="164" fontId="19" fillId="2" borderId="1" xfId="0" applyNumberFormat="1" applyFont="1" applyFill="1" applyBorder="1" applyAlignment="1">
      <alignment vertical="center" wrapText="1"/>
    </xf>
    <xf numFmtId="0" fontId="16" fillId="5" borderId="1" xfId="0" applyFont="1" applyFill="1" applyBorder="1" applyAlignment="1">
      <alignment horizontal="center" vertical="center"/>
    </xf>
    <xf numFmtId="164" fontId="16" fillId="5" borderId="1" xfId="0" applyNumberFormat="1" applyFont="1" applyFill="1" applyBorder="1" applyAlignment="1">
      <alignment vertical="center" wrapText="1"/>
    </xf>
    <xf numFmtId="0" fontId="21" fillId="5" borderId="1" xfId="0" applyFont="1" applyFill="1" applyBorder="1" applyAlignment="1">
      <alignment vertical="center" wrapText="1"/>
    </xf>
    <xf numFmtId="164" fontId="21" fillId="5" borderId="1" xfId="0" applyNumberFormat="1" applyFont="1" applyFill="1" applyBorder="1" applyAlignment="1">
      <alignment vertical="center" wrapText="1"/>
    </xf>
    <xf numFmtId="0" fontId="10" fillId="5" borderId="1" xfId="0" applyFont="1" applyFill="1" applyBorder="1" applyAlignment="1">
      <alignment vertical="center" wrapText="1"/>
    </xf>
    <xf numFmtId="0" fontId="10" fillId="5" borderId="1" xfId="0" applyFont="1" applyFill="1" applyBorder="1" applyAlignment="1">
      <alignment horizontal="center" vertical="center" wrapText="1"/>
    </xf>
    <xf numFmtId="0" fontId="20" fillId="5" borderId="1" xfId="0" applyFont="1" applyFill="1" applyBorder="1" applyAlignment="1">
      <alignment horizontal="center" vertical="center"/>
    </xf>
    <xf numFmtId="0" fontId="20" fillId="5" borderId="1" xfId="0" applyFont="1" applyFill="1" applyBorder="1" applyAlignment="1">
      <alignment horizontal="center" vertical="center" wrapText="1"/>
    </xf>
    <xf numFmtId="164" fontId="2" fillId="2" borderId="1" xfId="0" applyNumberFormat="1" applyFont="1" applyFill="1" applyBorder="1" applyAlignment="1">
      <alignment vertical="center" wrapText="1"/>
    </xf>
    <xf numFmtId="164" fontId="22" fillId="5" borderId="1" xfId="0" applyNumberFormat="1" applyFont="1" applyFill="1" applyBorder="1" applyAlignment="1">
      <alignment vertical="center" wrapText="1"/>
    </xf>
    <xf numFmtId="0" fontId="11" fillId="2"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1" fillId="5" borderId="1" xfId="0" applyFont="1" applyFill="1" applyBorder="1" applyAlignment="1">
      <alignment horizontal="center" vertical="center"/>
    </xf>
    <xf numFmtId="0" fontId="15"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2" borderId="5" xfId="1" applyFont="1" applyFill="1" applyBorder="1" applyAlignment="1">
      <alignment horizontal="center" vertical="center" wrapText="1"/>
    </xf>
    <xf numFmtId="0" fontId="5" fillId="0" borderId="6" xfId="0" applyFont="1" applyBorder="1" applyAlignment="1">
      <alignment horizontal="center"/>
    </xf>
    <xf numFmtId="0" fontId="5" fillId="0" borderId="6" xfId="0" applyFont="1" applyBorder="1" applyAlignment="1">
      <alignment vertical="center"/>
    </xf>
    <xf numFmtId="0" fontId="5" fillId="0" borderId="6" xfId="0" applyFont="1" applyBorder="1" applyAlignment="1">
      <alignment horizontal="center" vertical="center"/>
    </xf>
    <xf numFmtId="0" fontId="5" fillId="0" borderId="1" xfId="0" applyFont="1" applyBorder="1" applyAlignment="1">
      <alignment horizontal="center"/>
    </xf>
    <xf numFmtId="166" fontId="6" fillId="2" borderId="1" xfId="1" applyNumberFormat="1" applyFont="1" applyFill="1" applyBorder="1" applyAlignment="1">
      <alignment horizontal="center" vertical="center" wrapText="1"/>
    </xf>
    <xf numFmtId="166" fontId="6" fillId="2" borderId="1" xfId="1" applyNumberFormat="1" applyFont="1" applyFill="1" applyBorder="1" applyAlignment="1">
      <alignment vertical="center" wrapText="1"/>
    </xf>
    <xf numFmtId="0" fontId="7" fillId="2" borderId="1" xfId="1" applyFont="1" applyFill="1" applyBorder="1" applyAlignment="1" applyProtection="1">
      <alignment horizontal="center" vertical="center" wrapText="1"/>
      <protection locked="0"/>
    </xf>
    <xf numFmtId="0" fontId="7" fillId="2" borderId="2" xfId="1"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5" fillId="0" borderId="1" xfId="0" applyFont="1" applyBorder="1" applyAlignment="1">
      <alignment vertical="center"/>
    </xf>
    <xf numFmtId="0" fontId="6" fillId="2" borderId="4" xfId="1" applyFont="1" applyFill="1" applyBorder="1" applyAlignment="1">
      <alignment horizontal="right" vertical="center" wrapText="1"/>
    </xf>
    <xf numFmtId="0" fontId="6" fillId="2" borderId="5" xfId="1" applyFont="1" applyFill="1" applyBorder="1" applyAlignment="1">
      <alignment horizontal="right"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4" xfId="1" applyFont="1" applyFill="1" applyBorder="1" applyAlignment="1">
      <alignment vertical="center"/>
    </xf>
    <xf numFmtId="0" fontId="6" fillId="2" borderId="5" xfId="1" applyFont="1" applyFill="1" applyBorder="1" applyAlignment="1">
      <alignment horizontal="center" vertical="center"/>
    </xf>
    <xf numFmtId="0" fontId="6" fillId="2" borderId="3" xfId="1" applyFont="1" applyFill="1" applyBorder="1" applyAlignment="1">
      <alignment horizontal="right" vertical="center" wrapText="1"/>
    </xf>
    <xf numFmtId="14" fontId="6" fillId="2" borderId="1" xfId="1" applyNumberFormat="1" applyFont="1" applyFill="1" applyBorder="1" applyAlignment="1">
      <alignment horizontal="center" vertical="center"/>
    </xf>
    <xf numFmtId="0" fontId="6"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cellXfs>
  <cellStyles count="16">
    <cellStyle name="Millares" xfId="15" builtinId="3"/>
    <cellStyle name="Moneda 3" xfId="10" xr:uid="{00000000-0005-0000-0000-000001000000}"/>
    <cellStyle name="Normal" xfId="0" builtinId="0"/>
    <cellStyle name="Normal 106" xfId="3" xr:uid="{00000000-0005-0000-0000-000003000000}"/>
    <cellStyle name="Normal 2" xfId="1" xr:uid="{00000000-0005-0000-0000-000004000000}"/>
    <cellStyle name="Normal 2 10 10 2 2 2" xfId="4" xr:uid="{00000000-0005-0000-0000-000005000000}"/>
    <cellStyle name="Normal 2 10 18" xfId="14" xr:uid="{00000000-0005-0000-0000-000006000000}"/>
    <cellStyle name="Normal 2 10 3 5" xfId="11" xr:uid="{00000000-0005-0000-0000-000007000000}"/>
    <cellStyle name="Normal 2 11 3" xfId="6" xr:uid="{00000000-0005-0000-0000-000008000000}"/>
    <cellStyle name="Normal 2 11 3 10 2 2 2" xfId="7" xr:uid="{00000000-0005-0000-0000-000009000000}"/>
    <cellStyle name="Normal 2 11 3 3" xfId="12" xr:uid="{00000000-0005-0000-0000-00000A000000}"/>
    <cellStyle name="Normal 2 3" xfId="5" xr:uid="{00000000-0005-0000-0000-00000B000000}"/>
    <cellStyle name="Normal 4 2" xfId="8" xr:uid="{00000000-0005-0000-0000-00000C000000}"/>
    <cellStyle name="Normal 5 2" xfId="9" xr:uid="{00000000-0005-0000-0000-00000D000000}"/>
    <cellStyle name="Normal 74" xfId="13" xr:uid="{00000000-0005-0000-0000-00000E000000}"/>
    <cellStyle name="Normal 78" xfId="2" xr:uid="{00000000-0005-0000-0000-00000F000000}"/>
  </cellStyles>
  <dxfs count="2">
    <dxf>
      <font>
        <color rgb="FF9C0006"/>
      </font>
      <fill>
        <patternFill>
          <bgColor rgb="FFFFC7CE"/>
        </patternFill>
      </fill>
    </dxf>
    <dxf>
      <numFmt numFmtId="35" formatCode="_-* #,##0.00_-;\-* #,##0.00_-;_-* &quot;-&quot;??_-;_-@_-"/>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145677</xdr:colOff>
      <xdr:row>0</xdr:row>
      <xdr:rowOff>122144</xdr:rowOff>
    </xdr:from>
    <xdr:to>
      <xdr:col>2</xdr:col>
      <xdr:colOff>1553360</xdr:colOff>
      <xdr:row>1</xdr:row>
      <xdr:rowOff>414618</xdr:rowOff>
    </xdr:to>
    <xdr:pic>
      <xdr:nvPicPr>
        <xdr:cNvPr id="2" name="Imagen 1">
          <a:extLst>
            <a:ext uri="{FF2B5EF4-FFF2-40B4-BE49-F238E27FC236}">
              <a16:creationId xmlns:a16="http://schemas.microsoft.com/office/drawing/2014/main" id="{FA21B40F-A453-4234-B098-5DC36BFB51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677" y="122144"/>
          <a:ext cx="3917801" cy="740709"/>
        </a:xfrm>
        <a:prstGeom prst="rect">
          <a:avLst/>
        </a:prstGeom>
        <a:noFill/>
        <a:ln>
          <a:noFill/>
        </a:ln>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25" id="{52AB2155-FFFE-4A7D-8887-9C89263E479A}"/>
</namedSheetView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imelda Tapiero" refreshedDate="45226.38510428241" createdVersion="8" refreshedVersion="8" minRefreshableVersion="3" recordCount="925" xr:uid="{96B84A2C-7BD2-4EE9-8F57-28AEE8D9B750}">
  <cacheSource type="worksheet">
    <worksheetSource ref="A7:R932" sheet="PAA de Inversión 2023"/>
  </cacheSource>
  <cacheFields count="18">
    <cacheField name="PROPÓSITO PDD" numFmtId="0">
      <sharedItems/>
    </cacheField>
    <cacheField name="PROGRAMA PDD" numFmtId="0">
      <sharedItems/>
    </cacheField>
    <cacheField name="PROYECTO DE INVERSIÓN " numFmtId="0">
      <sharedItems count="9">
        <s v="7678 - Fortalecimiento  a espacios (instancias) de participación para los grupos étnicos en las 20 localidades de Bogotá"/>
        <s v="7685 - Modernización del modelo de gestión y tecnológico de las Organizaciones Comunales y de Propiedad Horizontal para el ejercicio de la democracia activa digital en el siglo xxi.  Bogotá"/>
        <s v="7687 - Fortalecimiento  a las Organizaciones Sociales y Comunitarias para una participación ciudadana informada e incidente con enfoque diferencial en el distrito capital. Bogotá"/>
        <s v="7688 - Fortalecimiento de las capacidades democráticas de la ciudadanía para la participación incidente y la gobernanza, con enfoque de innovación social, en Bogotá"/>
        <s v="7712 - Fortalecimiento Institucional de la Gestión Administrativa del Instituto Distrital de la Participación y Acción Comunal Bogotá"/>
        <s v="7714 - Fortalecimiento de la capacidad tecnológica y administrativa del Instituto Distrital de la Participación y Acción Comunal - IDPAC. Bogotá"/>
        <s v="7723 - Fortalecimiento de las capacidades de las Alcaldías Locales, instituciones del Distrito y ciudadanía en procesos de planeación y presupuestos participativos. Bogotá"/>
        <s v="7729 - Optimización de la participación ciudadana incidente para los asuntos públicos Bogotá"/>
        <s v="7796 - Construcción de procesos para la convivencia y la participación ciudadana incidente en los asuntos públicos locales, distritales y regionales Bogotá"/>
      </sharedItems>
    </cacheField>
    <cacheField name="META PDD_x000a_IDPAC" numFmtId="0">
      <sharedItems longText="1"/>
    </cacheField>
    <cacheField name="META PROYECTO DE INVERSIÓN" numFmtId="0">
      <sharedItems/>
    </cacheField>
    <cacheField name="CÓDIGO UNSPSC" numFmtId="0">
      <sharedItems containsMixedTypes="1" containsNumber="1" containsInteger="1" minValue="43211711" maxValue="83121700"/>
    </cacheField>
    <cacheField name="DESCRIPCIÓN _x000a_(Descripción general del bien o servicio a contratar)" numFmtId="0">
      <sharedItems longText="1"/>
    </cacheField>
    <cacheField name="POSPRE_x000a_(Posición Presupuestal)" numFmtId="0">
      <sharedItems/>
    </cacheField>
    <cacheField name="MODALIDAD DE SELECCIÓN " numFmtId="0">
      <sharedItems/>
    </cacheField>
    <cacheField name="FECHA ESTIMADA DE INICIO DEL PROCESO DE SELECCIÓN" numFmtId="0">
      <sharedItems/>
    </cacheField>
    <cacheField name="FECHA ESTIMADA DE INICIO DE EJECUCIÓN" numFmtId="0">
      <sharedItems/>
    </cacheField>
    <cacheField name="DURACIÓN ESTIMADA DEL CONTRATO_x000a_(días o meses)" numFmtId="0">
      <sharedItems containsMixedTypes="1" containsNumber="1" minValue="1" maxValue="11"/>
    </cacheField>
    <cacheField name="VALOR ESTIMADO MENSUAL" numFmtId="0">
      <sharedItems containsMixedTypes="1" containsNumber="1" minValue="2000000" maxValue="33956666.666666664"/>
    </cacheField>
    <cacheField name="VALOR ESTIMADO ANUAL" numFmtId="0">
      <sharedItems containsSemiMixedTypes="0" containsString="0" containsNumber="1" minValue="597987" maxValue="525115078"/>
    </cacheField>
    <cacheField name="ÁREA O DEPENDENCIA RESPONSABLE" numFmtId="0">
      <sharedItems/>
    </cacheField>
    <cacheField name="FONDO" numFmtId="0">
      <sharedItems/>
    </cacheField>
    <cacheField name="¿REQUIERE VIGENCIAS FUTURAS?" numFmtId="0">
      <sharedItems/>
    </cacheField>
    <cacheField name="ESTADO DE LA SOLICITUD DE VIGENCIAS FUTURA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25">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Ëtnicas."/>
    <n v="80111600"/>
    <s v="Servicio de apoyo para desarrollar procesos de participación, organización y fortalecimiento  de la comunidad NARP residente en Bogotá "/>
    <s v="O232020200991119_Otros servicios de la administración pública n.c.p."/>
    <s v="CCE-16 Contratación Directa"/>
    <s v="Febrero"/>
    <s v="Marzo "/>
    <n v="4"/>
    <n v="3090000"/>
    <n v="12360000"/>
    <s v="Gerencia de  Etnias "/>
    <s v="1-100-F001_VA-Recursos distrito"/>
    <s v="NO"/>
    <s v="N/A"/>
  </r>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Ëtnicas."/>
    <n v="80111600"/>
    <s v="Servicio de apoyo para desarrollar procesos de participación, organización y fortalecimiento  de la comunidad NARP residente en Bogotá "/>
    <s v="O232020200991119_Otros servicios de la administración pública n.c.p."/>
    <s v="CCE-16 Contratación Directa"/>
    <s v="Agosto"/>
    <s v="Septiembre"/>
    <n v="4"/>
    <n v="3090000"/>
    <n v="12360000"/>
    <s v="Gerencia de  Etnias "/>
    <s v="1-100-F001_VA-Recursos distrito"/>
    <s v="NO"/>
    <s v="N/A"/>
  </r>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Ëtnicas."/>
    <n v="80111600"/>
    <s v="Servicio de apoyo para desarrollar procesos de participación, Organización y fortalecimiento  de la comunidad indígena residente en Bogotá "/>
    <s v="O232020200991119_Otros servicios de la administración pública n.c.p."/>
    <s v="CCE-16 Contratación Directa"/>
    <s v="Febrero"/>
    <s v="Marzo "/>
    <n v="4"/>
    <n v="3000000"/>
    <n v="12000000"/>
    <s v="Gerencia de  Etnias "/>
    <s v="1-100-F001_VA-Recursos distrito"/>
    <s v="NO"/>
    <s v="N/A"/>
  </r>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Ëtnicas."/>
    <n v="80111600"/>
    <s v="Servicio de apoyo para desarrollar procesos de participación, Organización y fortalecimiento  de la comunidad indígena residente en Bogotá "/>
    <s v="O232020200991119_Otros servicios de la administración pública n.c.p."/>
    <s v="CCE-16 Contratación Directa"/>
    <s v="Agosto"/>
    <s v="Septiembre"/>
    <s v="3 meses_x000a_29 días"/>
    <n v="3000000"/>
    <n v="11900000"/>
    <s v="Gerencia de  Etnias "/>
    <s v="1-100-F001_VA-Recursos distrito"/>
    <s v="NO"/>
    <s v="N/A"/>
  </r>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Ëtnicas."/>
    <n v="80111600"/>
    <s v="Profesional para la transversalización del enfoque étnico diferencial, desde la perspectiva intercultural, en las diferentes organizaciones sociales poblacionales, para el fortalecimiento de la participación ciudadana."/>
    <s v="O232020200883990_Otros servicios profesionales, técnicos y empresariales n.c.p."/>
    <s v="CCE-16 Contratación Directa"/>
    <s v="Febrero"/>
    <s v="Marzo "/>
    <n v="5"/>
    <n v="4800000"/>
    <n v="24000000"/>
    <s v="Gerencia de  Etnias "/>
    <s v="1-100-F001_VA-Recursos distrito"/>
    <s v="NO"/>
    <s v="N/A"/>
  </r>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Ëtnicas."/>
    <n v="80111600"/>
    <s v="Profesional para acompañar las acciones de fortalecimiento de las organizaciones sociales étnicas, en el marco del proyecto “Fortalecimiento a espacios (instancias) de participación para los grupos étnicos en las 20 localidades de Bogotá."/>
    <s v="O232020200883990_Otros servicios profesionales, técnicos y empresariales n.c.p."/>
    <s v="CCE-16 Contratación Directa"/>
    <s v="Febrero"/>
    <s v="Marzo "/>
    <n v="5"/>
    <n v="4000000"/>
    <n v="20000000"/>
    <s v="Gerencia de  Etnias "/>
    <s v="1-100-F001_VA-Recursos distrito"/>
    <s v="NO"/>
    <s v="N/A"/>
  </r>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Ëtnicas."/>
    <n v="80111600"/>
    <s v="Servicio de apoyo para desarrollar procesos de participación, organización y fortalecimiento  de la comunidad NARP residente en Bogotá "/>
    <s v="O232020200991119_Otros servicios de la administración pública n.c.p."/>
    <s v="CCE-16 Contratación Directa"/>
    <s v="Marzo "/>
    <s v="Abril "/>
    <n v="4"/>
    <n v="3300000"/>
    <n v="13200000"/>
    <s v="Gerencia de  Etnias "/>
    <s v="1-100-F001_VA-Recursos distrito"/>
    <s v="NO"/>
    <s v="N/A"/>
  </r>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Ëtnicas."/>
    <n v="80111600"/>
    <s v="Servicio de apoyo para desarrollar procesos de participación, Organización y fortalecimiento  de la comunidad indígena residente en Bogotá "/>
    <s v="O232020200991119_Otros servicios de la administración pública n.c.p."/>
    <s v="CCE-16 Contratación Directa"/>
    <s v="Febrero"/>
    <s v="Marzo "/>
    <n v="4"/>
    <n v="2500000"/>
    <n v="10000000"/>
    <s v="Gerencia de  Etnias "/>
    <s v="1-100-F001_VA-Recursos distrito"/>
    <s v="NO"/>
    <s v="N/A"/>
  </r>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Ëtnicas."/>
    <n v="80111600"/>
    <s v="Servicio de apoyo para desarrollar procesos de participación, Organización y fortalecimiento  de la comunidad indígena residente en Bogotá "/>
    <s v="O232020200991119_Otros servicios de la administración pública n.c.p."/>
    <s v="CCE-16 Contratación Directa"/>
    <s v="Agosto"/>
    <s v="Septiembre"/>
    <s v="4 meses y 8 dias "/>
    <n v="2500000"/>
    <n v="10666667"/>
    <s v="Gerencia de  Etnias "/>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realizar actividades de gestión documental para la Subdirección de Asuntos Comunales"/>
    <s v="O232020200883990_Otros servicios profesionales, técnicos y empresariales n.c.p."/>
    <s v="CCE-16 Contratación Directa"/>
    <s v="Enero"/>
    <s v="Enero"/>
    <n v="7"/>
    <n v="3500000"/>
    <n v="245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Adición y prórroga No. 1  al contrato N°210 de 2023, cuyo objeto es: Prestar los servicios profesionales de forma temporal con autonomía técnica y_x000a_administrativa para realizar actividades de gestión documental para la Subdirección_x000a_de Asuntos Comunales."/>
    <s v="O232020200883990_Otros servicios profesionales, técnicos y empresariales n.c.p."/>
    <s v="CCE-16 Contratación Directa"/>
    <s v="Agosto"/>
    <s v="Septiembre"/>
    <n v="3.5"/>
    <n v="3500000"/>
    <n v="1225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7"/>
    <n v="4000000"/>
    <n v="280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Adición y prórroga No. 1  al contrato N°244de 2023, cuyo objeto es:  Prestar los servicios profesionales de forma temporal con autonomía técnica y_x000a_administrativa para realizar actividades transversales y acompañamiento en territorio en el_x000a_marco del proyecto de inversión 7685."/>
    <s v="O232020200991119_Otros servicios de la administración pública n.c.p."/>
    <s v="CCE-16 Contratación Directa"/>
    <s v="Agosto"/>
    <s v="Septiembre"/>
    <n v="3.5"/>
    <n v="4000000"/>
    <n v="140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Técnico para realizar actividades de acompañamiento en territorio."/>
    <s v="O232020200991119_Otros servicios de la administración pública n.c.p."/>
    <s v="CCE-16 Contratación Directa"/>
    <s v="Enero"/>
    <s v="Enero"/>
    <n v="7"/>
    <n v="3421000"/>
    <n v="23947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Adición y prórroga No. 1  al contrato N°287 de 2023, cuyo objeto es: Prestar los servicios de apoyo a la gestión de forma temporal con autonomía_x000a_técnica y administrativa para realizar actividades de acompañamiento en territorio_x000a_que sean requeridas por la Subdirección de Asuntos Comunales. "/>
    <s v="O232020200991119_Otros servicios de la administración pública n.c.p."/>
    <s v="CCE-16 Contratación Directa"/>
    <s v="Agosto"/>
    <s v="Septiembre"/>
    <n v="3.5"/>
    <n v="3421000"/>
    <n v="119735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Técnico para realizar acitividades transversales."/>
    <s v="O232020200883990_Otros servicios profesionales, técnicos y empresariales n.c.p."/>
    <s v="CCE-16 Contratación Directa"/>
    <s v="Enero"/>
    <s v="Enero"/>
    <n v="7"/>
    <n v="3250000"/>
    <n v="2275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Adición y prórroga No. 1  al contrato N°267 de 2023, cuyo objeto es: Prestar los servicios de apoyo a la gestión de forma temporal con autonomía_x000a_técnica y administrativa para realizar actividades transversales y de acompañamiento en territorio que sean requeridas por la Subdirección de Asuntos Comunales."/>
    <s v="O232020200883990_Otros servicios profesionales, técnicos y empresariales n.c.p."/>
    <s v="CCE-16 Contratación Directa"/>
    <s v="Sepiembre"/>
    <s v="Octubre "/>
    <n v="3.5"/>
    <n v="3250000"/>
    <n v="11375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7"/>
    <n v="3427272"/>
    <n v="23990904"/>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Adición y prórroga No. 1  al contrato N°262 de 2023, cuyo objeto es: Prestar los servicios profesionales de forma temporal con autonomía técnica y_x000a_administrativa para realizar actividades transversales y acompañamiento en_x000a_territorio en el marco del proyecto de inversión 7685"/>
    <s v="O232020200991119_Otros servicios de la administración pública n.c.p."/>
    <s v="CCE-16 Contratación Directa"/>
    <s v="Agosto"/>
    <s v="Septiembre"/>
    <n v="3.5"/>
    <n v="3427272"/>
    <n v="11995452"/>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7"/>
    <n v="3849000"/>
    <n v="26943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Adición y prórroga No. 1  al contrato N°155 de 2023, cuyo objeto es: Prestar los servicios profesionales de forma temporal con autonomía técnica y_x000a_administrativa para realizar actividades transversales y acompañamiento en territorio en el marco del proyecto de inversión 7685."/>
    <s v="O232020200991119_Otros servicios de la administración pública n.c.p."/>
    <s v="CCE-16 Contratación Directa"/>
    <s v="Agosto"/>
    <s v="Septiembre"/>
    <s v="3 meses_x000a_11 días"/>
    <n v="3849000"/>
    <n v="129583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estar los servicios profesionales de forma temporal con autonomía técnica y administrativa para realizar actividades transversales y compañamiento en territorio en el marco del proyecto de inversión 7685."/>
    <s v="O232020200991119_Otros servicios de la administración pública n.c.p."/>
    <s v="CCE-16 Contratación Directa"/>
    <s v="Abril"/>
    <s v="Abril "/>
    <n v="5"/>
    <n v="4500000"/>
    <n v="225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Adición y prórroga No. 1  al contrato N°343 de 2023, cuyo objeto es:  Prestar los servicios profesionales de forma temporal con autonomía técnica y administrativa para realizar actividades transversales y compañamiento en territorio en el marco del proyecto de inversión 7685"/>
    <s v="O232020200991119_Otros servicios de la administración pública n.c.p."/>
    <s v="CCE-16 Contratación Directa"/>
    <s v="Agosto"/>
    <s v="Septiembre"/>
    <n v="2.5"/>
    <n v="4500000"/>
    <n v="1125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Técnico para realizar actividades de acompañamiento en territorio."/>
    <s v="O232020200991119_Otros servicios de la administración pública n.c.p."/>
    <s v="CCE-16 Contratación Directa"/>
    <s v="Enero"/>
    <s v="Enero"/>
    <n v="7"/>
    <n v="3400000"/>
    <n v="238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7"/>
    <n v="3600000"/>
    <n v="252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Adición y prórroga No. 1  al contrato N°313 de 2023, cuyo objeto es: Prestar los servicios profesionales de forma temporal con autonomía técnica y_x000a_administrativa para realizar actividades transversales y acompañamiento en_x000a_territorio en el marco del proyecto de inversión 7685."/>
    <s v="O232020200991119_Otros servicios de la administración pública n.c.p."/>
    <s v="CCE-16 Contratación Directa"/>
    <s v="Sepiembre"/>
    <s v="Octubre "/>
    <n v="3.5"/>
    <n v="3600000"/>
    <n v="126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Técnico para realizar actividades de acompañamiento en territorio."/>
    <s v="O232020200991119_Otros servicios de la administración pública n.c.p."/>
    <s v="CCE-16 Contratación Directa"/>
    <s v="Enero"/>
    <s v="Enero"/>
    <n v="7"/>
    <n v="3421000"/>
    <n v="23947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7"/>
    <n v="4000000"/>
    <n v="280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Adición y prórroga No. 1  al contrato N°184 de 2023, cuyo objeto es: Prestar los servicios profesionales de forma temporal con autonomía técnica y_x000a_administrativa para realizar actividades transversales y acompañamiento en_x000a_territorio en el marco del proyecto de inversión 7685."/>
    <s v="O232020200991119_Otros servicios de la administración pública n.c.p."/>
    <s v="CCE-16 Contratación Directa"/>
    <s v="Agosto"/>
    <s v="Septiembre"/>
    <n v="3.5"/>
    <n v="4000000"/>
    <n v="140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realizar actividades de gestión contable."/>
    <s v="O232020200991119_Otros servicios de la administración pública n.c.p."/>
    <s v="CCE-16 Contratación Directa"/>
    <s v="Enero"/>
    <s v="Enero"/>
    <n v="7"/>
    <n v="4277000"/>
    <n v="29939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Adición y prórroga No. 1  al contrato N°137 de 2023, cuyo objeto es: Prestar los servicios profesionales de forma temporal con autonomía técnica y_x000a_administrativa para realizar actividades de gestión contable a las organizaciones comunales que sean requeridas por el supervisor del contrato._x000a_"/>
    <s v="O232020200991119_Otros servicios de la administración pública n.c.p."/>
    <s v="CCE-16 Contratación Directa"/>
    <s v="Agosto"/>
    <s v="Septiembre"/>
    <n v="3.5"/>
    <n v="4277000"/>
    <n v="149695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Técnico para realizar acitividades transversales."/>
    <s v="O232020200991119_Otros servicios de la administración pública n.c.p."/>
    <s v="CCE-16 Contratación Directa"/>
    <s v="Enero"/>
    <s v="Enero"/>
    <n v="7"/>
    <n v="3421000"/>
    <n v="23947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7"/>
    <n v="4000000"/>
    <n v="280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Adición y prórroga No. 1  al contrato N°129de 2023, cuyo objeto es: Prestar los servicios profesionales de forma temporal con autonomía técnica y_x000a_administrativa para realizar actividades transversales y acompañamiento en_x000a_territorio en el marco del proyecto de inversión 7685"/>
    <s v="O232020200991119_Otros servicios de la administración pública n.c.p."/>
    <s v="CCE-16 Contratación Directa"/>
    <s v="Agosto"/>
    <s v="Septiembre"/>
    <n v="3.5"/>
    <n v="4000000"/>
    <n v="140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realizar actividades como Ingeniero de sistemas."/>
    <s v="O232020200991119_Otros servicios de la administración pública n.c.p."/>
    <s v="CCE-16 Contratación Directa"/>
    <s v="Febrero"/>
    <s v="Febrero"/>
    <n v="2"/>
    <n v="5300000"/>
    <n v="106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Técnico para realizar acitividades transversales."/>
    <s v="O232020200883990_Otros servicios profesionales, técnicos y empresariales n.c.p."/>
    <s v="CCE-16 Contratación Directa"/>
    <s v="Enero"/>
    <s v="Enero"/>
    <n v="7"/>
    <n v="3421000"/>
    <n v="23947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7"/>
    <n v="4000000"/>
    <n v="280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Adición y prórroga No. 1  al contrato N°  270 de 2023, cuyo objeto es: Prestar los servicios profesionales de forma temporal con autonomía técnica y_x000a_administrativa para realizar actividades transversales y acompañamiento en_x000a_territorio en el marco del proyecto de inversión 7685._x000a_"/>
    <s v="O232020200991119_Otros servicios de la administración pública n.c.p."/>
    <s v="CCE-16 Contratación Directa"/>
    <s v="Sepiembre"/>
    <s v="Septiembre"/>
    <n v="3"/>
    <n v="4000000"/>
    <n v="120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7"/>
    <n v="4200000"/>
    <n v="294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Adición y prórroga No. 1  al contrato N°  196 de 2023, cuyo objeto es: Prestar los servicios profesionales de forma temporal con autonomía técnica y_x000a_administrativa para realizar actividades transversales y acompañamiento en territorio en el marco del proyecto de inversión 7685._x000a_"/>
    <s v="O232020200991119_Otros servicios de la administración pública n.c.p."/>
    <s v="CCE-16 Contratación Directa"/>
    <s v="Agosto"/>
    <s v="Septiembre"/>
    <n v="3.5"/>
    <n v="4200000"/>
    <n v="147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7"/>
    <n v="3500000"/>
    <n v="245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Adición y prórroga No. 1  al contrato N°  317 de 2023, cuyo objeto es: Prestar los servicios profesionales de forma temporal con autonomía técnica y administrativa para realizar actividades transversales y compañamiento en territorio en el marco del proyecto de inversión 7685"/>
    <s v="O232020200991119_Otros servicios de la administración pública n.c.p."/>
    <s v="CCE-16 Contratación Directa"/>
    <s v="Sepiembre"/>
    <s v="Octubre "/>
    <n v="3"/>
    <n v="3500000"/>
    <n v="105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7"/>
    <n v="4000000"/>
    <n v="280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Adición y prórroga No. 1  al contrato N°  170 de 2023, cuyo objeto es:Prestar los servicios profesionales de forma temporal con autonomía técnica y_x000a_administrativa para realizar actividades transversales y acompañamiento en_x000a_territorio en el marco del proyecto de inversión 7685._x000a_"/>
    <s v="O232020200991119_Otros servicios de la administración pública n.c.p."/>
    <s v="CCE-16 Contratación Directa"/>
    <s v="Agosto"/>
    <s v="Septiembre"/>
    <n v="3.5"/>
    <n v="4000000"/>
    <n v="140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realizar actividades transversales."/>
    <s v="O232020200883990_Otros servicios profesionales, técnicos y empresariales n.c.p."/>
    <s v="CCE-16 Contratación Directa"/>
    <s v="Enero"/>
    <s v="Enero"/>
    <n v="7"/>
    <n v="4000000"/>
    <n v="280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Adición y prórroga No. 1  al contrato N°  307 de 2023, cuyo objeto es:Prestar los servicios profesionales de forma temporal con autonomía técnica y_x000a_administrativa para realizar actividades transversales en el marco del proyecto de_x000a_inversión 7685._x000a_"/>
    <s v="O232020200883990_Otros servicios profesionales, técnicos y empresariales n.c.p."/>
    <s v="CCE-16 Contratación Directa"/>
    <s v="Sepiembre"/>
    <s v="Octubre "/>
    <n v="3"/>
    <n v="4000000"/>
    <n v="120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estar los servicios profesionales de forma temporal con autonomía técnica y administrativa para el acompañamiento jurídico de las Organizaciones Comunales de primer y segundo grado y Organizaciones de Propiedad Horizontal."/>
    <s v="O232020200883990_Otros servicios profesionales, técnicos y empresariales n.c.p."/>
    <s v="CCE-16 Contratación Directa"/>
    <s v="Junio"/>
    <s v="Junio"/>
    <n v="6"/>
    <n v="5400000"/>
    <n v="324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realizar actividades transversales.."/>
    <s v="O232020200883990_Otros servicios profesionales, técnicos y empresariales n.c.p."/>
    <s v="CCE-16 Contratación Directa"/>
    <s v="Marzo "/>
    <s v="Marzo"/>
    <n v="8"/>
    <n v="5500000"/>
    <n v="440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7"/>
    <n v="4000000"/>
    <n v="280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el acompañamiento jurídico de las Organizaciones Comunales de primer y segundo grado y Orgnizaciones de Propiedad Horizontal."/>
    <s v="O232020200883990_Otros servicios profesionales, técnicos y empresariales n.c.p."/>
    <s v="CCE-16 Contratación Directa"/>
    <s v="Enero"/>
    <s v="Enero"/>
    <n v="3"/>
    <n v="5200000"/>
    <n v="156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realizar actividades de acompañamiento en territorio."/>
    <s v="O232020200883990_Otros servicios profesionales, técnicos y empresariales n.c.p."/>
    <s v="CCE-16 Contratación Directa"/>
    <s v="Enero"/>
    <s v="Enero"/>
    <n v="7"/>
    <n v="4700000"/>
    <n v="329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Adición y prórroga No. 1  al contrato N°  199 de 2023, cuyo objeto es: Prestar los servicios profesionales de forma temporal con autonomía técnica y administrativa para realizar actividades transversales y compañamiento en territorio en el marco del proyecto de inversión 7685."/>
    <s v="O232020200883990_Otros servicios profesionales, técnicos y empresariales n.c.p."/>
    <s v="CCE-16 Contratación Directa"/>
    <s v="Agosto"/>
    <s v="Septiembre"/>
    <n v="3.5"/>
    <n v="4700000"/>
    <n v="1645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el acompañamiento jurídico de las Organizaciones Comunales de primer y segundo grado y Orgnizaciones de Propiedad Horizontal."/>
    <s v="O232020200883990_Otros servicios profesionales, técnicos y empresariales n.c.p."/>
    <s v="CCE-16 Contratación Directa"/>
    <s v="Enero"/>
    <s v="Enero"/>
    <n v="7"/>
    <n v="5000000"/>
    <n v="350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7"/>
    <n v="4800000"/>
    <n v="336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7"/>
    <n v="5150000"/>
    <n v="3605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Adición y prórroga No. 1  al contrato N°233 de 2023, cuyo objeto es:  Prestar los servicios profesionales de forma temporal con autonomía técnica y administrativa para realizar actividades transversales y acompañamiento en territorio en el marco del proyecto de inversión 7685."/>
    <s v="O232020200991119_Otros servicios de la administración pública n.c.p."/>
    <s v="CCE-16 Contratación Directa"/>
    <s v="Sepiembre"/>
    <s v="Sepiembre"/>
    <n v="3"/>
    <n v="5150000"/>
    <n v="1545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7"/>
    <n v="5500000"/>
    <n v="385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Adición y prórroga No. 1  al contrato N°  02 de 2023, cuyo objeto es: Prestar los servicios profesionales de forma temporal con autonomía técnica y administrativa para realizar actividades transversales y acompañamiento en territorio en el marco del proyecto de inversión 7685"/>
    <s v="O232020200991119_Otros servicios de la administración pública n.c.p."/>
    <s v="CCE-16 Contratación Directa"/>
    <s v="Agosto"/>
    <s v="Agosto "/>
    <n v="2"/>
    <n v="5500000"/>
    <n v="110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el acompañamiento jurídico de las Organizaciones Comunales de primer y segundo grado y Orgnizaciones de Propiedad Horizontal."/>
    <s v="O232020200991119_Otros servicios de la administración pública n.c.p."/>
    <s v="CCE-16 Contratación Directa"/>
    <s v="Enero"/>
    <s v="Enero"/>
    <n v="7"/>
    <n v="5150000"/>
    <n v="3605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realizar actividades de gestión contable."/>
    <s v="O232020200991119_Otros servicios de la administración pública n.c.p."/>
    <s v="CCE-16 Contratación Directa"/>
    <s v="Enero"/>
    <s v="Enero"/>
    <n v="7"/>
    <n v="4500000"/>
    <n v="315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Adición y prórroga No. 1  al contrato N°  265 de 2023, cuyo objeto es:Prestar los servicios profesionales de forma temporal con autonomía técnica y administrativa para realizar actividades de gestión contable a las organizaciones comunales que sean requeridas por el supervisor del contrato."/>
    <s v="O232020200991119_Otros servicios de la administración pública n.c.p."/>
    <s v="CCE-16 Contratación Directa"/>
    <s v="Septiembre"/>
    <s v="Septiembre"/>
    <n v="3.5"/>
    <n v="4500000"/>
    <n v="1575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Febrero"/>
    <s v="Febrero"/>
    <n v="7"/>
    <n v="3849000"/>
    <n v="26943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realizar actividades de acompañamiento en territorio."/>
    <s v="O232020200883990_Otros servicios profesionales, técnicos y empresariales n.c.p."/>
    <s v="CCE-16 Contratación Directa"/>
    <s v="Enero"/>
    <s v="Enero"/>
    <n v="7"/>
    <n v="5000000"/>
    <n v="350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7"/>
    <n v="5500000"/>
    <n v="385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Adición y prórroga No. 1  al contrato N°  104 de 2023, cuyo objeto es:Prestar los servicios profesionales de forma temporal con autonomía técnica y administrativa para realizar actividades de acompañamiento en territorio que sean requeridas por la Subdirección de Asuntos Comunales."/>
    <s v="O232020200991119_Otros servicios de la administración pública n.c.p."/>
    <s v="CCE-16 Contratación Directa"/>
    <s v="Agosto"/>
    <s v="Septiembre"/>
    <n v="3.5"/>
    <n v="5500000"/>
    <n v="1925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realizar actividades transversales."/>
    <s v="O232020200883990_Otros servicios profesionales, técnicos y empresariales n.c.p."/>
    <s v="CCE-16 Contratación Directa"/>
    <s v="Enero"/>
    <s v="Enero"/>
    <n v="7"/>
    <n v="4000000"/>
    <n v="280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Adición y prórroga No. 1  al contrato N°  241 de 2023, cuyo objeto es: Prestar los servicios profesionales de forma temporal con autonomía técnica y administrativa para realizar actividades transversales en el marco del proyecto de inversión 7685"/>
    <s v="O232020200883990_Otros servicios profesionales, técnicos y empresariales n.c.p."/>
    <s v="CCE-16 Contratación Directa"/>
    <s v="Septiembre"/>
    <s v="Septiembre"/>
    <n v="3"/>
    <n v="4000000"/>
    <n v="120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realizar actividades transversales."/>
    <s v="O232020200883990_Otros servicios profesionales, técnicos y empresariales n.c.p."/>
    <s v="CCE-16 Contratación Directa"/>
    <s v="Enero"/>
    <s v="Enero"/>
    <n v="7"/>
    <n v="5000000"/>
    <n v="350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7"/>
    <n v="4000000"/>
    <n v="280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Adición y prórroga No. 1  al contrato N°  110 de 2023, cuyo objeto es:Prestar los servicios profesionales de forma temporal con autonomía técnica y administrativa para realizar actividades transversales y acompañamiento en territorio en el marco del proyecto de inversión 7685."/>
    <s v="O232020200991119_Otros servicios de la administración pública n.c.p."/>
    <s v="CCE-16 Contratación Directa"/>
    <s v="Sepiembre"/>
    <s v="Septiembre"/>
    <n v="3.5"/>
    <n v="4000000"/>
    <n v="140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Técnico para realizar actividades de acompañamiento en territorio."/>
    <s v="O232020200991119_Otros servicios de la administración pública n.c.p."/>
    <s v="CCE-16 Contratación Directa"/>
    <s v="Enero"/>
    <s v="Enero"/>
    <n v="7"/>
    <n v="3421000"/>
    <n v="23947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7"/>
    <n v="4000000"/>
    <n v="280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Adición y prórroga No. 1  al contrato N°  252 de 2023, cuyo objeto es:Prestar los servicios profesionales de forma temporal con autonomía técnica y administrativa para realizar actividades transversales y acompañamiento en territorio en el marco del proyecto de inversión 7685."/>
    <s v="O232020200991119_Otros servicios de la administración pública n.c.p."/>
    <s v="CCE-16 Contratación Directa"/>
    <s v="Sepiembre"/>
    <s v="Septiembre"/>
    <n v="3"/>
    <n v="4000000"/>
    <n v="120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realizar actividades transversales."/>
    <s v="O232020200883990_Otros servicios profesionales, técnicos y empresariales n.c.p."/>
    <s v="CCE-16 Contratación Directa"/>
    <s v="Enero"/>
    <s v="Enero"/>
    <n v="7"/>
    <n v="5000000"/>
    <n v="350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Adición y prórroga No. 1 al contrato N°  89 de 2023, cuyo objeto es: Prestar los servicios profesionales de forma temporal con autonomía técnica y administrativa para realizar actividades transversales en el marco del proyecto de inversión 7685."/>
    <s v="O232020200883990_Otros servicios profesionales, técnicos y empresariales n.c.p."/>
    <s v="CCE-16 Contratación Directa"/>
    <s v="Agosto"/>
    <s v="Septiembre"/>
    <n v="3.5"/>
    <n v="5000000"/>
    <n v="175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Contratar los servicios para la instalación, configuración y puesta en funcionamiento del servicio de conectividad e internet de las organizaciones comunales de primer y segundo grado en el distrito capital como un mecanismo para su fortalecimiento."/>
    <s v="O232020200991119_Otros servicios de la administración pública n.c.p."/>
    <s v="CCE-16 Contratación Directa"/>
    <s v="Abril"/>
    <s v="Abril "/>
    <n v="8"/>
    <s v="N/A"/>
    <n v="33124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Adición al contrato 358 de 2023 cuyo objeto es &quot;Contratar los servicios para la instalación, configuración y puesta en funcionamiento del servicio de conectividad e internet de las organizaciones comunales de primer y segundo grado en el distrito capital como un mecanismo para su fortalecimiento&quot;."/>
    <s v="O232020200991119_Otros servicios de la administración pública n.c.p."/>
    <s v="CCE-16 Contratación Directa"/>
    <s v="Noviembre"/>
    <s v="Noviembre"/>
    <n v="1"/>
    <s v="N/A"/>
    <n v="69496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s v="80141600;80141900;80111600;81141600"/>
    <s v="Prestar los servicios logísticos y operativos necesarios, para la organización y ejecución de  actividades y eventos institucionales realizados por el IDPAC."/>
    <s v="O232020200991119_Otros servicios de la administración pública n.c.p."/>
    <s v="CCE-02 Licitación"/>
    <s v="Febrero"/>
    <s v="Mayo"/>
    <n v="8"/>
    <s v="N/A"/>
    <n v="630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s v="80141600;80141900;80111600;81141600"/>
    <s v="Adición al contrato 354 de 2023 cuyo objeto es &quot;Prestar los servicios logísticos y operativos necesarios, para la organización y ejecución de  actividades y eventos institucionales realizados por el IDPAC&quot;."/>
    <s v="O232020200991119_Otros servicios de la administración pública n.c.p."/>
    <s v="CCE-02 Licitación"/>
    <s v="Octubre"/>
    <s v="Octubre "/>
    <n v="1"/>
    <s v="N/A"/>
    <n v="50523149"/>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s v="46181500;46181543;55121800:55121802_x000a_55121807"/>
    <s v="Adquirir elementos de promoción, reconocimiento e identificación necesarios para incentivar a los Consejos Locales de Propiedad horizontal que fortalezcan el_x000a_sentido de pertenencia de líderes y aporten a la imagen institucional."/>
    <s v="O232020200991119_Otros servicios de la administración pública n.c.p."/>
    <s v="CCE-10 Mínima cuantía"/>
    <s v="Enero"/>
    <s v="Enero"/>
    <n v="1"/>
    <s v="N/A"/>
    <n v="169115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s v="31211502;_x000a_31211604;_x000a_31211703;_x000a_31211905_x000a_"/>
    <s v="Adquirir los elementos y/o bienes necesarios para la entrega de los Kits de pinturas que constituyen los incentivos en la modalidad Juntas de Colores de organizaciones comunales en el Distrito Capital."/>
    <s v="O232020200991119_Otros servicios de la administración pública n.c.p."/>
    <s v="CCE-10 Mínima cuantía"/>
    <s v="Abril"/>
    <s v="Abril "/>
    <n v="1"/>
    <s v="N/A"/>
    <n v="24913228"/>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realizar actividades de gestión contable."/>
    <s v="O232020200991119_Otros servicios de la administración pública n.c.p."/>
    <s v="CCE-16 Contratación Directa"/>
    <s v="Enero"/>
    <s v="Enero"/>
    <n v="7"/>
    <n v="4500000"/>
    <n v="315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Adición y prórroga No. 1  al contrato N°  271 de 2023, cuyo objeto es:prestar los servicios profesionales de forma temporal con autonomía técnica y administrativa para realizar actividades de gestión contable a las organizaciones comunales que sean requeridas por el supervisor del contrato."/>
    <s v="O232020200991119_Otros servicios de la administración pública n.c.p."/>
    <s v="CCE-16 Contratación Directa"/>
    <s v="Sepiembre"/>
    <s v="Octubre "/>
    <n v="3.5"/>
    <n v="4500000"/>
    <n v="1575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ersonal asistencial para realizar apoyo a la gestión."/>
    <s v="O232020200883990_Otros servicios profesionales, técnicos y empresariales n.c.p."/>
    <s v="CCE-16 Contratación Directa"/>
    <s v="Enero"/>
    <s v="Enero"/>
    <n v="7"/>
    <n v="3300000"/>
    <n v="231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Adición y prórroga No. 1  al contrato N°  315 de 2023, cuyo objeto es:Prestar los servicios de apoyo a la gestión de forma temporal con autonomía técnica y administrativa para realizar actividades de acompañamiento en territorio_x000a_que sean requeridas por la Subdirección de Asuntos Comunales"/>
    <s v="O232020200883990_Otros servicios profesionales, técnicos y empresariales n.c.p."/>
    <s v="CCE-16 Contratación Directa"/>
    <s v="Sepiembre"/>
    <s v="Octubre "/>
    <n v="3"/>
    <n v="3300000"/>
    <n v="99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realizar actividades de acompañamiento en territorio."/>
    <s v="O232020200883990_Otros servicios profesionales, técnicos y empresariales n.c.p."/>
    <s v="CCE-16 Contratación Directa"/>
    <s v="Enero"/>
    <s v="Enero"/>
    <n v="7"/>
    <n v="4000000"/>
    <n v="280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Adición y prórroga No. 1  al contrato N°  280 de 2023, cuyo objeto es:Prestar los servicios profesionales de forma temporal con autonomía técnica y administrativa para realizar actividades transversales y acompañamiento en territorio en el marco del proyecto de inversión 7685"/>
    <s v="O232020200883990_Otros servicios profesionales, técnicos y empresariales n.c.p."/>
    <s v="CCE-16 Contratación Directa"/>
    <s v="Octubre"/>
    <s v="Noviembre"/>
    <n v="3"/>
    <n v="4000000"/>
    <n v="120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Técnico para realizar actividades de acompañamiento en territorio."/>
    <s v="O232020200883990_Otros servicios profesionales, técnicos y empresariales n.c.p."/>
    <s v="CCE-16 Contratación Directa"/>
    <s v="Febrero"/>
    <s v="Febrero"/>
    <n v="3"/>
    <n v="3421000"/>
    <n v="10263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Técnico para realizar actividades de acompañamiento en territorio."/>
    <s v="O232020200991119_Otros servicios de la administración pública n.c.p."/>
    <s v="CCE-16 Contratación Directa"/>
    <s v="Enero"/>
    <s v="Enero"/>
    <n v="7"/>
    <n v="3200000"/>
    <n v="224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Adición y prórroga No. 1  al contrato N°  237 de 2023, cuyo objeto es:Prestar los servicios de apoyo a la gestión de forma temporal con autonomía técnica y administrativa para realizar actividades de acompañamiento en territorio"/>
    <s v="O232020200991119_Otros servicios de la administración pública n.c.p."/>
    <s v="CCE-16 Contratación Directa"/>
    <s v="Octubre"/>
    <s v="Octubre "/>
    <n v="3"/>
    <n v="3200000"/>
    <n v="96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Técnico para realizar actividades de acompañamiento en territorio."/>
    <s v="O232020200991119_Otros servicios de la administración pública n.c.p."/>
    <s v="CCE-16 Contratación Directa"/>
    <s v="Septiembre"/>
    <s v="Octubre "/>
    <n v="10.5"/>
    <n v="3421000"/>
    <n v="35920500"/>
    <s v="Subdirección de Asuntos Comunales"/>
    <s v="1-100-F001_VA-Recursos distrito"/>
    <s v="NO"/>
    <s v="N/A"/>
  </r>
  <r>
    <s v="05 - Construir Bogotá Región con gobierno abierto, transparente y ciudadanía consciente"/>
    <s v="51 - Gobierno Abierto"/>
    <x v="2"/>
    <s v="420 - Implementar el 100% del Observatorio de la Participación"/>
    <s v="1. Implementar 100% la metodología para la recolección, análisis y producción de datos e intercambio y producción de conocimiento sobre participación ciudadana"/>
    <n v="80111600"/>
    <s v="Servicios de apoyo para la gestión técnica y operativa de los temas trasversales del Observatorio de Participación Ciudadana."/>
    <s v="O232020200883990_Otros servicios profesionales, técnicos y empresariales n.c.p."/>
    <s v="CCE-16 Contratación Directa"/>
    <s v="Enero"/>
    <s v="Febrero"/>
    <n v="5"/>
    <n v="3000000"/>
    <n v="15000000"/>
    <s v="Subdirección de Fortalecimiento de la Organización Social"/>
    <s v="1-100-F001_VA-Recursos distrito"/>
    <s v="NO"/>
    <s v="N/A"/>
  </r>
  <r>
    <s v="05 - Construir Bogotá Región con gobierno abierto, transparente y ciudadanía consciente"/>
    <s v="51 - Gobierno Abierto"/>
    <x v="2"/>
    <s v="420 - Implementar el 100% del Observatorio de la Participación"/>
    <s v="1. Implementar 100% la metodología para la recolección, análisis y producción de datos e intercambio y producción de conocimiento sobre participación ciudadana"/>
    <n v="80111600"/>
    <s v="Servicios de apoyo para la gestión técnica y operativa de los temas trasversales del Observatorio de Participación Ciudadana."/>
    <s v="O232020200883990_Otros servicios profesionales, técnicos y empresariales n.c.p."/>
    <s v="CCE-16 Contratación Directa"/>
    <s v="Septiembre "/>
    <s v="Septiembre"/>
    <s v="5 meses_x000a_15 días"/>
    <n v="3000000"/>
    <n v="16500000"/>
    <s v="Subdirección de Fortalecimiento de la Organización Social"/>
    <s v="1-100-F001_VA-Recursos distrito"/>
    <s v="NO"/>
    <s v="N/A"/>
  </r>
  <r>
    <s v="05 - Construir Bogotá Región con gobierno abierto, transparente y ciudadanía consciente"/>
    <s v="51 - Gobierno Abierto"/>
    <x v="2"/>
    <s v="420 - Implementar el 100% del Observatorio de la Participación"/>
    <s v="1. Implementar 100% la metodología para la recolección, análisis y producción de datos e intercambio y producción de conocimiento sobre participación ciudadana"/>
    <n v="80111600"/>
    <s v="Profesional para apoyar la estructuración del observatorio de la participación y sus herramientas a cargo de la Subdirección de Fortalecimiento de la Organización Social. "/>
    <s v="O232020200883990_Otros servicios profesionales, técnicos y empresariales n.c.p."/>
    <s v="CCE-16 Contratación Directa"/>
    <s v="Enero"/>
    <s v="Febrero"/>
    <n v="5"/>
    <n v="7484000"/>
    <n v="37420000"/>
    <s v="Subdirección de Fortalecimiento de la Organización Social"/>
    <s v="1-100-F001_VA-Recursos distrito"/>
    <s v="NO"/>
    <s v="N/A"/>
  </r>
  <r>
    <s v="05 - Construir Bogotá Región con gobierno abierto, transparente y ciudadanía consciente"/>
    <s v="51 - Gobierno Abierto"/>
    <x v="2"/>
    <s v="420 - Implementar el 100% del Observatorio de la Participación"/>
    <s v="1. Implementar 100% la metodología para la recolección, análisis y producción de datos e intercambio y producción de conocimiento sobre participación ciudadana"/>
    <n v="80111600"/>
    <s v="Profesional para apoyar la estructuración del observatorio de la participación y sus herramientas a cargo de la Subdirección de Fortalecimiento de la Organización Social. "/>
    <s v="O232020200883990_Otros servicios profesionales, técnicos y empresariales n.c.p."/>
    <s v="CCE-16 Contratación Directa"/>
    <s v="Julio"/>
    <s v="Julio"/>
    <n v="5"/>
    <n v="8019000"/>
    <n v="40095000"/>
    <s v="Subdirección de Fortalecimiento de la Organización Social"/>
    <s v="1-100-F001_VA-Recursos distrito"/>
    <s v="NO"/>
    <s v="N/A"/>
  </r>
  <r>
    <s v="05 - Construir Bogotá Región con gobierno abierto, transparente y ciudadanía consciente"/>
    <s v="51 - Gobierno Abierto"/>
    <x v="2"/>
    <s v="420 - Implementar el 100% del Observatorio de la Participación"/>
    <s v="1. Implementar 100% la metodología para la recolección, análisis y producción de datos e intercambio y producción de conocimiento sobre participación ciudadana"/>
    <n v="80111600"/>
    <s v="Profesional para apoyar la estructuración del observatorio de la participación y sus herramientas a cargo de la Subdirección de Fortalecimiento de la Organización Social. "/>
    <s v="O232020200883990_Otros servicios profesionales, técnicos y empresariales n.c.p."/>
    <s v="CCE-16 Contratación Directa"/>
    <s v="Enero"/>
    <s v="Febrero"/>
    <n v="5"/>
    <n v="6000000"/>
    <n v="30000000"/>
    <s v="Subdirección de Fortalecimiento de la Organización Social"/>
    <s v="1-100-F001_VA-Recursos distrito"/>
    <s v="NO"/>
    <s v="N/A"/>
  </r>
  <r>
    <s v="05 - Construir Bogotá Región con gobierno abierto, transparente y ciudadanía consciente"/>
    <s v="51 - Gobierno Abierto"/>
    <x v="2"/>
    <s v="420 - Implementar el 100% del Observatorio de la Participación"/>
    <s v="1. Implementar 100% la metodología para la recolección, análisis y producción de datos e intercambio y producción de conocimiento sobre participación ciudadana"/>
    <n v="80111600"/>
    <s v="Profesional para apoyar la estructuración del observatorio de la participación y sus herramientas a cargo de la Subdirección de Fortalecimiento de la Organización Social. "/>
    <s v="O232020200883990_Otros servicios profesionales, técnicos y empresariales n.c.p."/>
    <s v="CCE-16 Contratación Directa"/>
    <s v="Julio"/>
    <s v="Julio"/>
    <s v="5 meses_x000a_8 días"/>
    <n v="6000000"/>
    <n v="316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estación de servicios profesionales para acompañar las labores administrativas, precontractuales, contractuales y postcontractuales de la Subdirección de fortalecimiento de la Organización Social."/>
    <s v="O232020200991119_Otros servicios de la administración pública n.c.p."/>
    <s v="CCE-16 Contratación Directa"/>
    <s v="Agosto"/>
    <s v="Septiembre"/>
    <n v="4"/>
    <n v="7500000"/>
    <n v="300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Adición y Prórroga No.1 contrato 571-2023&quot;Prestar los servicios profesionales de manera temporal con autonomía técnica y administrativa para acompañar las labores administrativas, precontractuales, contractuales y postcontractuales de la Subdirección de fortalecimiento de la Organización Social&quot;"/>
    <s v="O232020200991119_Otros servicios de la administración pública n.c.p."/>
    <s v="CCE-16 Contratación Directa"/>
    <s v="Sepiembre"/>
    <s v="Octubre"/>
    <n v="2"/>
    <n v="7500000"/>
    <n v="15000000"/>
    <s v="Subdirección de Fortalecimiento de la Organización Social"/>
    <s v="1-100-F001_VA-Recursos distrito"/>
    <s v="NO"/>
    <s v="N/A"/>
  </r>
  <r>
    <s v="05 - Construir Bogotá Región con gobierno abierto, transparente y ciudadanía consciente"/>
    <s v="51 - Gobierno Abierto"/>
    <x v="2"/>
    <s v="420 - Implementar el 100% del Observatorio de la Participación"/>
    <s v="1. Implementar 100% la metodología para la recolección, análisis y producción de datos e intercambio y producción de conocimiento sobre participación ciudadana"/>
    <n v="80111600"/>
    <s v="Profesional para la producción y visualización de información derivada de la aplicación de herramientas de medición de la participación ciudadana en Bogotá."/>
    <s v="O232020200883990_Otros servicios profesionales, técnicos y empresariales n.c.p."/>
    <s v="CCE-16 Contratación Directa"/>
    <s v="Enero"/>
    <s v="Febrero"/>
    <n v="5"/>
    <n v="6000000"/>
    <n v="30000000"/>
    <s v="Subdirección de Fortalecimiento de la Organización Social"/>
    <s v="1-100-F001_VA-Recursos distrito"/>
    <s v="NO"/>
    <s v="N/A"/>
  </r>
  <r>
    <s v="05 - Construir Bogotá Región con gobierno abierto, transparente y ciudadanía consciente"/>
    <s v="51 - Gobierno Abierto"/>
    <x v="2"/>
    <s v="420 - Implementar el 100% del Observatorio de la Participación"/>
    <s v="1. Implementar 100% la metodología para la recolección, análisis y producción de datos e intercambio y producción de conocimiento sobre participación ciudadana"/>
    <n v="80111600"/>
    <s v="Profesional para la producción y visualización de información derivada de la aplicación de herramientas de medición de la participación ciudadana en Bogotá."/>
    <s v="O232020200883990_Otros servicios profesionales, técnicos y empresariales n.c.p."/>
    <s v="CCE-16 Contratación Directa"/>
    <s v="Agosto"/>
    <s v="Septiembre"/>
    <n v="5"/>
    <n v="6000000"/>
    <n v="30000000"/>
    <s v="Subdirección de Fortalecimiento de la Organización Social"/>
    <s v="1-100-F001_VA-Recursos distrito"/>
    <s v="NO"/>
    <s v="N/A"/>
  </r>
  <r>
    <s v="05 - Construir Bogotá Región con gobierno abierto, transparente y ciudadanía consciente"/>
    <s v="51 - Gobierno Abierto"/>
    <x v="2"/>
    <s v="420 - Implementar el 100% del Observatorio de la Participación"/>
    <s v="1. Implementar 100% la metodología para la recolección, análisis y producción de datos e intercambio y producción de conocimiento sobre participación ciudadana"/>
    <n v="80111600"/>
    <s v="Profesional para el desarrollo de la línea de seguimiento de agendas y repertorios de acción colectiva del Observatorio de Participación Ciudadana."/>
    <s v="O232020200883990_Otros servicios profesionales, técnicos y empresariales n.c.p."/>
    <s v="CCE-16 Contratación Directa"/>
    <s v="Febrero"/>
    <s v="Febrero"/>
    <n v="5"/>
    <n v="6000000"/>
    <n v="30000000"/>
    <s v="Subdirección de Fortalecimiento de la Organización Social"/>
    <s v="1-100-F001_VA-Recursos distrito"/>
    <s v="NO"/>
    <s v="N/A"/>
  </r>
  <r>
    <s v="05 - Construir Bogotá Región con gobierno abierto, transparente y ciudadanía consciente"/>
    <s v="51 - Gobierno Abierto"/>
    <x v="2"/>
    <s v="420 - Implementar el 100% del Observatorio de la Participación"/>
    <s v="1. Implementar 100% la metodología para la recolección, análisis y producción de datos e intercambio y producción de conocimiento sobre participación ciudadana"/>
    <n v="80111600"/>
    <s v="Profesional para el desarrollo de la línea de seguimiento de agendas y repertorios de acción colectiva del Observatorio de Participación Ciudadana."/>
    <s v="O232020200883990_Otros servicios profesionales, técnicos y empresariales n.c.p."/>
    <s v="CCE-16 Contratación Directa"/>
    <s v="Julio"/>
    <s v="Julio"/>
    <s v="4 meses_x000a_4 días"/>
    <n v="6000000"/>
    <n v="24800000"/>
    <s v="Subdirección de Fortalecimiento de la Organización Social"/>
    <s v="1-100-F001_VA-Recursos distrito"/>
    <s v="NO"/>
    <s v="N/A"/>
  </r>
  <r>
    <s v="05 - Construir Bogotá Región con gobierno abierto, transparente y ciudadanía consciente"/>
    <s v="51 - Gobierno Abierto"/>
    <x v="2"/>
    <s v="420 - Implementar el 100% del Observatorio de la Participación"/>
    <s v="1. Implementar 100% la metodología para la recolección, análisis y producción de datos e intercambio y producción de conocimiento sobre participación ciudadana"/>
    <n v="80111600"/>
    <s v="Adición y Prórroga N°1 Contrato 486 -2023 &quot;Prestar los servicios profesionales con autonomía técnica y administrativa para el desarrollo de la línea de seguimiento de agendas y repertorios de acción colectiva del Observatorio de Participación Ciudadana.&quot;"/>
    <s v="O232020200883990_Otros servicios profesionales, técnicos y empresariales n.c.p."/>
    <s v="CCE-16 Contratación Directa"/>
    <s v="Diciembre"/>
    <s v="Diciembre "/>
    <n v="2"/>
    <n v="6000000"/>
    <n v="120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apoyar la gestión de las organizaciones sociales en plataforma y al seguimiento de las hojas de vida de las organizaciones sociales"/>
    <s v="O232020200883990_Otros servicios profesionales, técnicos y empresariales n.c.p."/>
    <s v="CCE-16 Contratación Directa"/>
    <s v="Enero"/>
    <s v="Febrero"/>
    <n v="5"/>
    <n v="4000000"/>
    <n v="200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apoyar la gestión de las organizaciones sociales en plataforma y al seguimiento de las hojas de vida de las organizaciones sociales"/>
    <s v="O232020200883990_Otros servicios profesionales, técnicos y empresariales n.c.p."/>
    <s v="CCE-16 Contratación Directa"/>
    <s v="Julio"/>
    <s v="Julio"/>
    <s v="4 meses_x000a_15 días"/>
    <n v="4000000"/>
    <n v="180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Adición y Prórroga N°1 Contrato 484-2023 &quo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quot;"/>
    <s v="O232020200883990_Otros servicios profesionales, técnicos y empresariales n.c.p."/>
    <s v="CCE-16 Contratación Directa"/>
    <s v="Diciembre "/>
    <s v="Diciembre "/>
    <n v="2"/>
    <n v="4000000"/>
    <n v="80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el desarrollo y puesta en producción de las herramientas tecnológicas que adelanta el instituto en lo concerniente a las tecnologías de la información. del Instituto Distrital de la Participación y Acción Comunal (IDPAC)"/>
    <s v="O232020200883990_Otros servicios profesionales, técnicos y empresariales n.c.p."/>
    <s v="CCE-16 Contratación Directa"/>
    <s v="Enero"/>
    <s v="Febrero"/>
    <n v="7"/>
    <n v="6000000"/>
    <n v="420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el desarrollo y puesta en producción de las herramientas tecnológicas que adelanta el instituto en lo concerniente a las tecnologías de la información. del Instituto Distrital de la Participación y Acción Comunal (IDPAC)"/>
    <s v="O232020200883990_Otros servicios profesionales, técnicos y empresariales n.c.p."/>
    <s v="CCE-16 Contratación Directa"/>
    <s v="Sepiembre"/>
    <s v="Septiembre"/>
    <n v="4"/>
    <n v="6000000"/>
    <n v="240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coordinar el grupo de discapacidad así como el seguimiento a la ruta de fortalecimiento de las Organizaciones de Discapacidad "/>
    <s v="O232020200883990_Otros servicios profesionales, técnicos y empresariales n.c.p."/>
    <s v="CCE-16 Contratación Directa"/>
    <s v="Enero"/>
    <s v="Febrero"/>
    <s v="9 meses_x000a_21 día"/>
    <n v="6800000"/>
    <n v="65960000"/>
    <s v="Subdirección de Fortalecimiento de la Organización Social - Discapacida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Adición y Prórroga N°1 Contrato 266-2023 &quot;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quot;"/>
    <s v="O232020200883990_Otros servicios profesionales, técnicos y empresariales n.c.p."/>
    <s v="CCE-16 Contratación Directa"/>
    <s v="Diciembre"/>
    <s v="Diciembre"/>
    <n v="2"/>
    <n v="6800000"/>
    <n v="13600000"/>
    <s v="Subdirección de Fortalecimiento de la Organización Social - Discapacida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desarrollar actividades que contribuyan en el fortalecimiento de las capacidades de las organizaciones sociales para lograr incidencia en los territorios."/>
    <s v="O232020200991119_Otros servicios de la administración pública n.c.p."/>
    <s v="CCE-16 Contratación Directa"/>
    <s v="Enero"/>
    <s v="Febrero"/>
    <n v="5"/>
    <n v="3708000"/>
    <n v="1854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desarrollar actividades que contribuyan en el fortalecimiento de las capacidades de las organizaciones sociales para lograr incidencia en los territorios."/>
    <s v="O232020200991119_Otros servicios de la administración pública n.c.p."/>
    <s v="CCE-16 Contratación Directa"/>
    <s v="Julio"/>
    <s v="Julio"/>
    <s v="4 meses_x000a_22 días"/>
    <n v="3708000"/>
    <n v="175512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Adición y Prórroga N°1 Contrato 479-2023 &quot;Prestar los servicios profesionales de manera temporal con autonomía técnica y administrativa en el desarrollo de actividades que contribuyan en el fortalecimiento de las capacidades de las organizaciones sociales para lograr incidencia en las localidades que sean asignadas por el supervisor&quot;"/>
    <s v="O232020200991119_Otros servicios de la administración pública n.c.p."/>
    <s v="CCE-16 Contratación Directa"/>
    <s v="Diciembre "/>
    <s v="Diciembre "/>
    <s v="1 Mes y 13 Días "/>
    <n v="3708000"/>
    <n v="53148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a la gestión para implementar el modelo de fortalecimiento a las organizaciones sociales de personas con discapacidad en las localidades que sean asignadas por el supervisor"/>
    <s v="O232020200991119_Otros servicios de la administración pública n.c.p."/>
    <s v="CCE-16 Contratación Directa"/>
    <s v="Enero"/>
    <s v="Febrero"/>
    <n v="5"/>
    <n v="3090000"/>
    <n v="15450000"/>
    <s v="Subdirección de Fortalecimiento de la Organización Social - Discapacida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a la gestión para implementar el modelo de fortalecimiento a las organizaciones sociales de personas con discapacidad en las localidades que sean asignadas por el supervisor"/>
    <s v="O232020200991119_Otros servicios de la administración pública n.c.p."/>
    <s v="CCE-16 Contratación Directa"/>
    <s v="Julio"/>
    <s v="Julio"/>
    <s v="4 meses_x000a_21 días"/>
    <n v="3090000"/>
    <n v="14523000"/>
    <s v="Subdirección de Fortalecimiento de la Organización Social - Discapacida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Adición y Prórroga N°1 Contrato 478-2023 &quo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quot;"/>
    <s v="O232020200991119_Otros servicios de la administración pública n.c.p."/>
    <s v="CCE-16 Contratación Directa"/>
    <s v="Diciembre "/>
    <s v="Diciembre "/>
    <s v="1 Mes y 15 Días"/>
    <n v="3090000"/>
    <n v="4738000"/>
    <s v="Subdirección de Fortalecimiento de la Organización Social - Discapacida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a la gestión para implementar el modelo de fortalecimiento a las organizaciones sociales de personas con discapacidad en las localidades que sean asignadas por el supervisor"/>
    <s v="O232020200991119_Otros servicios de la administración pública n.c.p."/>
    <s v="CCE-16 Contratación Directa"/>
    <s v="Enero"/>
    <s v="Febrero"/>
    <n v="5"/>
    <n v="3090000"/>
    <n v="15450000"/>
    <s v="Subdirección de Fortalecimiento de la Organización Social - Discapacida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a la gestión para implementar el modelo de fortalecimiento a las organizaciones sociales de personas con discapacidad en las localidades que sean asignadas por el supervisor"/>
    <s v="O232020200991119_Otros servicios de la administración pública n.c.p."/>
    <s v="CCE-16 Contratación Directa"/>
    <s v="Julio"/>
    <s v="Julio"/>
    <s v="4 meses_x000a_27 días"/>
    <n v="3090000"/>
    <n v="15141000"/>
    <s v="Subdirección de Fortalecimiento de la Organización Social - Discapacida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a la gestión para implementar el modelo de fortalecimiento a las organizaciones sociales de personas con discapacidad en las localidades que sean asignadas por el supervisor"/>
    <s v="O232020200991119_Otros servicios de la administración pública n.c.p."/>
    <s v="CCE-16 Contratación Directa"/>
    <s v="Enero"/>
    <s v="Febrero"/>
    <s v="2 meses_x000a_8 días"/>
    <n v="3090000"/>
    <n v="7004000"/>
    <s v="Subdirección de Fortalecimiento de la Organización Social - Discapacida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la elaboración y respuesta de conceptos juridicos, derechos de petición, proposiciones entre otras requeridas en la Subdirección de fortalecimiento de la Organización Social"/>
    <s v="O232020200883990_Otros servicios profesionales, técnicos y empresariales n.c.p."/>
    <s v="CCE-16 Contratación Directa"/>
    <s v="Enero"/>
    <s v="Febrero"/>
    <s v="10 meses_x000a_8 días"/>
    <n v="7200000"/>
    <n v="3908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coordinar las acciones de planeación, seguimiento y ejecución del proyecto de inversión 7687 de la Subdirección de fortalecimiento de la Organización Social"/>
    <s v="O232020200883990_Otros servicios profesionales, técnicos y empresariales n.c.p."/>
    <s v="CCE-16 Contratación Directa"/>
    <s v="Enero"/>
    <s v="Febrero"/>
    <s v="4 meses_x000a_28 días"/>
    <n v="5560000"/>
    <n v="27429333"/>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liderar la elaboración de informes y reportes necesarios requeridos a la Subdirección de fortalecimiento de la Organización Social"/>
    <s v="O232020200883990_Otros servicios profesionales, técnicos y empresariales n.c.p."/>
    <s v="CCE-16 Contratación Directa"/>
    <s v="Enero"/>
    <s v="Febrero"/>
    <s v="10 meses_x000a_16 días"/>
    <n v="5922500"/>
    <n v="62383667"/>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Adición y Prórroga N°1 Contrato 140-2023 &quo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quot;"/>
    <s v="O232020200883990_Otros servicios profesionales, técnicos y empresariales n.c.p."/>
    <s v="CCE-16 Contratación Directa"/>
    <s v="Diciembre"/>
    <s v="Diciembre"/>
    <n v="2"/>
    <n v="5922500"/>
    <n v="11845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liderar las labores administrativas, precontractuales, contractuales y postcontractuales de la Subdirección de fortalecimiento de la Organización Social"/>
    <s v="O232020200883990_Otros servicios profesionales, técnicos y empresariales n.c.p."/>
    <s v="CCE-16 Contratación Directa"/>
    <s v="Enero"/>
    <s v="Febrero"/>
    <n v="11"/>
    <n v="5560000"/>
    <n v="6116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Adición y Prórroga N°1 Contrato 212-2023 &quo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l.&quot;"/>
    <s v="O232020200883990_Otros servicios profesionales, técnicos y empresariales n.c.p."/>
    <s v="CCE-16 Contratación Directa"/>
    <s v="Diciembre"/>
    <s v="Diciembre"/>
    <n v="2"/>
    <n v="5560000"/>
    <n v="1112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liderar las acciones necesarias para la correcta ejecución del contrato de bolsas y demas acciones administrativas y operativas requeridas."/>
    <s v="O232020200883990_Otros servicios profesionales, técnicos y empresariales n.c.p."/>
    <s v="CCE-16 Contratación Directa"/>
    <s v="Enero"/>
    <s v="Febrero"/>
    <s v="3 meses_x000a_18 días"/>
    <n v="4490000"/>
    <n v="16163999.999999998"/>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gestionar la correcta ejecución del funcionamiento técnico y administrativo del proyecto de inversión 7687 de la Subdirección de Fortalecimiento de la Organización Social"/>
    <s v="O232020200883990_Otros servicios profesionales, técnicos y empresariales n.c.p."/>
    <s v="CCE-16 Contratación Directa"/>
    <s v="Enero"/>
    <s v="Febrero"/>
    <s v="9 meses_x000a_25 días"/>
    <n v="4277000"/>
    <n v="42057166.666666664"/>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Adición y Prórroga N°1 Contrato 240-2023 &quot;Prestar los servicios profesionales de manera temporal con autonomía técnica y administrativa para gestionar la correcta ejecución del funcionamiento técnico y administrativo del proyecto de inversión 7687 de la Subdirección de Fortalecimiento de la Organización Social&quot;"/>
    <s v="O232020200883990_Otros servicios profesionales, técnicos y empresariales n.c.p."/>
    <s v="CCE-16 Contratación Directa"/>
    <s v="Diciembre"/>
    <s v="Diciembre"/>
    <n v="2"/>
    <n v="4277000"/>
    <n v="8554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el desarrollo operativo, para apoyar el diseño y los procedimientos internos de la Subdirección de Fortalecimiento y los reportes a la oficina asesora de planeación "/>
    <s v="O232020200991119_Otros servicios de la administración pública n.c.p."/>
    <s v="CCE-16 Contratación Directa"/>
    <s v="Enero"/>
    <s v="Febrero"/>
    <n v="5"/>
    <n v="4000000"/>
    <n v="200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el desarrollo operativo, para apoyar el diseño y los procedimientos internos de la Subdirección de Fortalecimiento y los reportes a la oficina asesora de planeación "/>
    <s v="O232020200991119_Otros servicios de la administración pública n.c.p."/>
    <s v="CCE-16 Contratación Directa"/>
    <s v="Julio"/>
    <s v="Julio"/>
    <s v="3 meses_x000a_27 días"/>
    <n v="4000000"/>
    <n v="156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Adición y Prórroga N°1 Contrato 559-2023 &quot;Prestar los servicios profesionales de manera temporal con autonomía técnica y administrativa para apoyar la gestión de los procedimientos de la Subdirección de Fortalecimiento y contribuir al seguimiento de los planes de la dependencia provenientes del Sistema Integrado de Gestión&quot;"/>
    <s v="O232020200991119_Otros servicios de la administración pública n.c.p."/>
    <s v="CCE-16 Contratación Directa"/>
    <s v="Diciembre "/>
    <s v="Diciembre "/>
    <s v="2 Meses y 3 Días "/>
    <n v="4000000"/>
    <n v="84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esl para acompañar el desarrollo de acciones de participación para el fortalecimiento de los medios comunitarios y alternativos del Distrito."/>
    <s v="O232020200991119_Otros servicios de la administración pública n.c.p."/>
    <s v="CCE-16 Contratación Directa"/>
    <s v="Enero"/>
    <s v="Febrero"/>
    <n v="5"/>
    <n v="5000000"/>
    <n v="250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esl para acompañar el desarrollo de acciones de participación para el fortalecimiento de los medios comunitarios y alternativos del Distrito."/>
    <s v="O232020200991119_Otros servicios de la administración pública n.c.p."/>
    <s v="CCE-16 Contratación Directa"/>
    <s v="Junio"/>
    <s v="Julio"/>
    <n v="3"/>
    <n v="5000000"/>
    <n v="150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Adición y Prórroga No.1 contrato 466-2023&quot;Prestar los servicios profesionales con autonomía técnica y administrativa, para aplicar el modelo de fortalecimiento, la estrategia  de articulación y acompañamiento de los procesos de participación a las organizaciones de Medios Comunitarios y Alternativos&quot;"/>
    <s v="O232020200991119_Otros servicios de la administración pública n.c.p."/>
    <s v="CCE-16 Contratación Directa"/>
    <s v="Diciembre"/>
    <s v="Diciembre"/>
    <n v="1.5"/>
    <n v="5000000"/>
    <n v="75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esl para acompañar el desarrollo de acciones de participación para el fortalecimiento de los medios comunitarios y alternativos del Distrito."/>
    <s v="O232020200991119_Otros servicios de la administración pública n.c.p."/>
    <s v="CCE-16 Contratación Directa"/>
    <s v="Enero"/>
    <s v="Febrero"/>
    <n v="5"/>
    <n v="4000000"/>
    <n v="200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esl para acompañar el desarrollo de acciones de participación para el fortalecimiento de los medios comunitarios y alternativos del Distrito."/>
    <s v="O232020200991119_Otros servicios de la administración pública n.c.p."/>
    <s v="CCE-16 Contratación Directa"/>
    <s v="Junio"/>
    <s v="Julio"/>
    <n v="3"/>
    <n v="4000000"/>
    <n v="120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Adición y Prórroga No.1 contrato 457-2023&quot;Prestar los servicios profesionales de manera temporal con autonomía técnica y administrativa para realizar acciones de participación incidente que garantice el derecho a la participación ciudadana de los Medios Comunitarios y Alternativos del Distrito&quot;"/>
    <s v="O232020200991119_Otros servicios de la administración pública n.c.p."/>
    <s v="CCE-16 Contratación Directa"/>
    <s v="Diciembre"/>
    <s v="Diciembre"/>
    <n v="1.5"/>
    <n v="4000000"/>
    <n v="60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realizar las actividades administrativas y operativas requeridas por el  grupo de Discapacidad de la Subdirección de Fortalecimiento."/>
    <s v="O232020200991119_Otros servicios de la administración pública n.c.p."/>
    <s v="CCE-16 Contratación Directa"/>
    <s v="Enero"/>
    <s v="Febrero"/>
    <n v="5"/>
    <n v="4500000"/>
    <n v="22500000"/>
    <s v="Subdirección de Fortalecimiento de la Organización Social - Discapacida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realizar las actividades administrativas y operativas requeridas por el  grupo de Discapacidad de la Subdirección de Fortalecimiento."/>
    <s v="O232020200991119_Otros servicios de la administración pública n.c.p."/>
    <s v="CCE-16 Contratación Directa"/>
    <s v="Julio"/>
    <s v="Septiembre"/>
    <s v="4 meses 11 días"/>
    <n v="4500000"/>
    <n v="19650000"/>
    <s v="Subdirección de Fortalecimiento de la Organización Social - Discapacida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el acompañamiento de las acciones y espacios de participación así como del modelo de fortalecimiento con las organizaciones de vejez."/>
    <s v="O232020200991119_Otros servicios de la administración pública n.c.p."/>
    <s v="CCE-16 Contratación Directa"/>
    <s v="Enero"/>
    <s v="Febrero"/>
    <n v="5"/>
    <n v="4500000"/>
    <n v="225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el acompañamiento de las acciones y espacios de participación así como del modelo de fortalecimiento con las organizaciones de vejez."/>
    <s v="O232020200991119_Otros servicios de la administración pública n.c.p."/>
    <s v="CCE-16 Contratación Directa"/>
    <s v="Julio"/>
    <s v="Septiembre"/>
    <n v="3"/>
    <n v="4500000"/>
    <n v="135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el acompañamiento en el desarrollo  de acciones de participación incidente para el fortalecimiento de las Organizaciones Sociales de migrantes."/>
    <s v="O232020200991119_Otros servicios de la administración pública n.c.p."/>
    <s v="CCE-16 Contratación Directa"/>
    <s v="Enero"/>
    <s v="Febrero"/>
    <s v="4 meses_x000a_29 días"/>
    <n v="3421001"/>
    <n v="16990971.633333333"/>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el acompañamiento en el desarrollo  de acciones de participación incidente para el fortalecimiento de las Organizaciones Sociales de migrantes."/>
    <s v="O232020200991119_Otros servicios de la administración pública n.c.p."/>
    <s v="CCE-16 Contratación Directa"/>
    <s v="Julio"/>
    <s v="Septiembre"/>
    <n v="3"/>
    <n v="3421001"/>
    <n v="10263003"/>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Adición y Prórroga No.1 contrato 585-2023&quot;Prestar los servicios profesionales de manera temporal, con autonomía técnica y administrativa para fortalecer los procesos organizativos de interés para los migrantes en el Distrito Capital&quot;"/>
    <s v="O232020200991119_Otros servicios de la administración pública n.c.p."/>
    <s v="CCE-16 Contratación Directa"/>
    <s v="Diciembre"/>
    <s v="Diciembre"/>
    <s v="15 Días"/>
    <n v="3421001"/>
    <n v="17105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el acompañamiento en el desarrollo de acciones de participación incidente para el fortalecimiento de las Organizaciones Sociales que trabajan en pro de los niños, niñas y adolescentes."/>
    <s v="O232020200991119_Otros servicios de la administración pública n.c.p."/>
    <s v="CCE-16 Contratación Directa"/>
    <s v="Enero"/>
    <s v="Febrero"/>
    <n v="5"/>
    <n v="4000000"/>
    <n v="200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el acompañamiento en el desarrollo de acciones de participación incidente para el fortalecimiento de las Organizaciones Sociales que trabajan en pro de los niños, niñas y adolescentes."/>
    <s v="O232020200991119_Otros servicios de la administración pública n.c.p."/>
    <s v="CCE-16 Contratación Directa"/>
    <s v="Julio"/>
    <s v="Julio"/>
    <s v="7 meses_x000a_4 días"/>
    <n v="4000000"/>
    <n v="28533333"/>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liderar acciones en pro de la implementación del modelo de fortalecimiento de las Organizaciones Sociales de Víctimas y reincorporados del DC. "/>
    <s v="O232020200991119_Otros servicios de la administración pública n.c.p."/>
    <s v="CCE-16 Contratación Directa"/>
    <s v="Septiembre "/>
    <s v="Septiembre"/>
    <s v="3 Meses"/>
    <n v="5000000"/>
    <n v="150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liderar las acciones del modelo de fortalecimiento para la participación de las organizaciones sociales de ambientalistas"/>
    <s v="O232020200991119_Otros servicios de la administración pública n.c.p."/>
    <s v="CCE-16 Contratación Directa"/>
    <s v="Enero"/>
    <s v="Febrero"/>
    <n v="5"/>
    <n v="4000000"/>
    <n v="200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liderar las acciones del modelo de fortalecimiento para la participación de las organizaciones sociales de ambientalistas"/>
    <s v="O232020200991119_Otros servicios de la administración pública n.c.p."/>
    <s v="CCE-16 Contratación Directa"/>
    <s v="Julio"/>
    <s v="Septiembre"/>
    <n v="3"/>
    <n v="4000000"/>
    <n v="120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Adición y Prórroga No.1 contrato 570-2023&quo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quot;"/>
    <s v="O232020200991119_Otros servicios de la administración pública n.c.p."/>
    <s v="CCE-16 Contratación Directa"/>
    <s v="Diciembre"/>
    <s v="Diciembre"/>
    <s v="25 días"/>
    <n v="4000000"/>
    <n v="3333333"/>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liderar las acciones del modelo de fortalecimiento con las organizaciones sociales promotoras de una movilidad sostenible."/>
    <s v="O232020200991119_Otros servicios de la administración pública n.c.p."/>
    <s v="CCE-16 Contratación Directa"/>
    <s v="Enero"/>
    <s v="Febrero"/>
    <n v="5"/>
    <n v="4000000"/>
    <n v="200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liderar las acciones del modelo de fortalecimiento con las organizaciones sociales promotoras de una movilidad sostenible."/>
    <s v="O232020200991119_Otros servicios de la administración pública n.c.p."/>
    <s v="CCE-16 Contratación Directa"/>
    <s v="Julio"/>
    <s v="Julio"/>
    <s v="5 meses_x000a_8 días"/>
    <n v="4000000"/>
    <n v="21066667"/>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para el acompañamiento transversal para la implementación del modelo de fortalecimiento de las nuevas expresiones."/>
    <s v="O232020200991119_Otros servicios de la administración pública n.c.p."/>
    <s v="CCE-16 Contratación Directa"/>
    <s v="Enero"/>
    <s v="Febrero"/>
    <n v="5"/>
    <n v="3421000"/>
    <n v="17105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para el acompañamiento transversal para la implementación del modelo de fortalecimiento de las nuevas expresiones."/>
    <s v="O232020200991119_Otros servicios de la administración pública n.c.p."/>
    <s v="CCE-16 Contratación Directa"/>
    <s v="Junio"/>
    <s v="Julio"/>
    <n v="3"/>
    <n v="3421000"/>
    <n v="10263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acompañar las acciones del modelo de fortalecimiento con las organizaciones sociales de animalistas."/>
    <s v="O232020200991119_Otros servicios de la administración pública n.c.p."/>
    <s v="CCE-16 Contratación Directa"/>
    <s v="Enero"/>
    <s v="Febrero"/>
    <n v="5"/>
    <n v="3500000"/>
    <n v="175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acompañar las acciones del modelo de fortalecimiento con las organizaciones sociales de animalistas."/>
    <s v="O232020200991119_Otros servicios de la administración pública n.c.p."/>
    <s v="CCE-16 Contratación Directa"/>
    <s v="Junio"/>
    <s v="Julio"/>
    <n v="3"/>
    <n v="3500000"/>
    <n v="105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Adición y Prórroga No.1 contrato 481-2023&quot;Prestar los servicios profesionales de manera temporal, con autonomía técnica y administrativa en la realización de acciones tendientes al fortalecimiento de las Organizaciones Sociales animalistas en las diferentes localidades del Distrito Capital&quot;"/>
    <s v="O232020200991119_Otros servicios de la administración pública n.c.p."/>
    <s v="CCE-16 Contratación Directa"/>
    <s v="Diciembre"/>
    <s v="Diciembre"/>
    <n v="1"/>
    <n v="3500000"/>
    <n v="35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Adquisición de elementos tecnológicos y accesorios para el fortalecimiento y promoción de las Organizaciones Sociales en el marco de los convenios SCJ-1769-2023 suscrito entre SCJ e IDPAC, 477 de 2023 firmado entre el FDLB e IDPAC; y Organizaciones con Personas con Discapacidad del Distrito Capital."/>
    <s v="O232020200991119_Otros servicios de la administración pública n.c.p."/>
    <s v="Selección Abreviada -Acuerdo Marco"/>
    <s v="Noviembre"/>
    <s v="Noviembre"/>
    <n v="4"/>
    <s v="N/A"/>
    <n v="27600000"/>
    <s v="Subdirección de Fortalecimiento de la Organización Social - Discapacida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estación de servicios de interpretación de lengua de señas colombiana para garantizar la accesibilidad y el acceso a la información de las personas con discapacidad auditiva."/>
    <s v="O232020200991119_Otros servicios de la administración pública n.c.p."/>
    <s v="CCE-10_x000a_Mínima Cuantía"/>
    <s v="Septiembre"/>
    <s v="Octubre "/>
    <n v="8"/>
    <s v="N/A"/>
    <n v="16300000"/>
    <s v="Subdirección de Fortalecimiento de la Organización Social - Discapacida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Adición N°1 Contrato 996-2022 &quot;Prestar servicios para la planeación y realización de la “Gala Premios Benkos Biohó 2022” contemplada en el Acuerdo Distrital 175 de 2005 y demás eventos tendientes al fortalecimiento de las organizaciones sociales pertenecientes a las comunidades negras y afrodescendientes residentes en el distrito capital, lo anterior en el marco de las acciones afirmativas contempladas en el artículo 66 del Plan Distrital de Desarrollo 2020-2024..&quot;"/>
    <s v="O232020200991119_Otros servicios de la administración pública n.c.p."/>
    <s v="CCE-16 Contratación Directa"/>
    <s v="Marzo "/>
    <s v="Marzo"/>
    <n v="1"/>
    <s v="N/A"/>
    <n v="550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s v="43211500,43212100,43222619"/>
    <s v="Adquisición de elementos tecnológicos y accesorios en el marco del modelo de fortalecimiento a las organizaciones sociales y medios comunitarios del Distrito. . "/>
    <s v="O232020200991119_Otros servicios de la administración pública n.c.p."/>
    <s v="CCE-06 Selección abreviada menor cuantía"/>
    <s v="Septiembre "/>
    <s v="Septiembre"/>
    <n v="9"/>
    <s v="N/A"/>
    <n v="78340347"/>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s v="80141600;80141900;80111600;81141600"/>
    <s v="&quot;PRESTAR LOS SERVICIOS LOGÍSTICOS Y OPERATIVOS NECESARIOS, PARA LA ORGANIZACIÓN Y EJECUCIÓN DE ACTIVIDADES Y EVENTOS INSTITUCIONALES REALIZADOS POR EL IDPAC”"/>
    <s v="O232020200991119_Otros servicios de la administración pública n.c.p."/>
    <s v="Licitación Pública"/>
    <s v="Febrero"/>
    <s v="Mayo"/>
    <n v="7"/>
    <s v="N/A"/>
    <n v="282572659"/>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78111800"/>
    <s v="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
    <s v="O232020200664114_Servicios de transporte terrestre especial local de pasajeros "/>
    <s v="CCE-99 Seléccion abreviada - acuerdo marco"/>
    <s v="Mayo"/>
    <s v="Junio"/>
    <n v="7"/>
    <s v="N/A"/>
    <n v="1225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s v="80141600;80141900;80111600;81141600_x0009_"/>
    <s v="Prestación de servicios logísticos para realizar una feria &quot;A lo bien por Bogotá&quot; en el marco de las convocatorias del FONDO CHIKANÁ, para premiar a las organizaciones ganadoras "/>
    <s v="O232020200991119_Otros servicios de la administración pública n.c.p."/>
    <s v="CCE-06 Selección abreviada menor cuantía"/>
    <s v="Septiembre"/>
    <s v="Octubre "/>
    <n v="1"/>
    <s v="N/A"/>
    <n v="170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desarrollar actividades administrativas y apoyo en la contratación de la Gerencia de Mujer y Género."/>
    <s v="O232020200883990_Otros servicios profesionales, técnicos y empresariales n.c.p."/>
    <s v="CCE-16 Contratación Directa"/>
    <s v="Enero"/>
    <s v="Febrero"/>
    <n v="10"/>
    <n v="4500000"/>
    <n v="45000000"/>
    <s v="Gerencia de Mujer y Género"/>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dar respuesta a los requerimientos y  elaborarconceptos en el marco de la competencia de la Gerencia de Mujer y Género"/>
    <s v="O232020200883990_Otros servicios profesionales, técnicos y empresariales n.c.p."/>
    <s v="CCE-16 Contratación Directa"/>
    <s v="Enero"/>
    <s v="Febrero"/>
    <n v="5"/>
    <n v="4638333"/>
    <n v="23191665"/>
    <s v="Gerencia de Mujer y Género"/>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dar respuesta a los requerimientos y  elaborarconceptos en el marco de la competencia de la Gerencia de Mujer y Género"/>
    <s v="O232020200883990_Otros servicios profesionales, técnicos y empresariales n.c.p."/>
    <s v="CCE-16 Contratación Directa"/>
    <s v="Junio"/>
    <s v="Julio"/>
    <n v="5"/>
    <n v="4638333"/>
    <n v="23191665"/>
    <s v="Gerencia de Mujer y Género"/>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coordinar la implementación del modelo de fortalecimiento a las organizaciones sociales de mujer y sector LGTBI"/>
    <s v="O232020200991119_Otros servicios de la administración pública n.c.p."/>
    <s v="CCE-16 Contratación Directa"/>
    <s v="Enero"/>
    <s v="Febrero"/>
    <n v="5"/>
    <n v="4120000"/>
    <n v="20600000"/>
    <s v="Gerencia de Mujer y Género"/>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coordinar la implementación del modelo de fortalecimiento a las organizaciones sociales de mujer y sector LGTBI"/>
    <s v="O232020200991119_Otros servicios de la administración pública n.c.p."/>
    <s v="CCE-16 Contratación Directa"/>
    <s v="Agosto"/>
    <s v="Septiembre"/>
    <n v="4"/>
    <n v="4120000"/>
    <n v="16480000"/>
    <s v="Gerencia de Mujer y Género"/>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 de apoyo para desarrollar la estrategia de fortalecimiento a las organizaciones sociales de mujeres y sector LGTBI en las localidades de Engativá y Fontibón."/>
    <s v="O232020200991119_Otros servicios de la administración pública n.c.p."/>
    <s v="CCE-16 Contratación Directa"/>
    <s v="Enero"/>
    <s v="Febrero"/>
    <n v="5"/>
    <n v="2884000"/>
    <n v="14420000"/>
    <s v="Gerencia de Mujer y Género"/>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 de apoyo para desarrollar la estrategia de fortalecimiento a las organizaciones sociales de mujeres y sector LGTBI en las localidades de Engativá y Fontibón."/>
    <s v="O232020200991119_Otros servicios de la administración pública n.c.p."/>
    <s v="CCE-16 Contratación Directa"/>
    <s v="Agosto"/>
    <s v="Septiembre"/>
    <n v="4"/>
    <n v="2884000"/>
    <n v="11536000"/>
    <s v="Gerencia de Mujer y Género"/>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implementar las acciones que den cumplimiento a la Política Pública de Actividades Sexuales Pagadas, así como promover espacios de participación en las localidades de Suba y Barrios Unidos."/>
    <s v="O232020200991119_Otros servicios de la administración pública n.c.p."/>
    <s v="CCE-16 Contratación Directa"/>
    <s v="Enero"/>
    <s v="Febrero"/>
    <n v="5"/>
    <n v="4120000"/>
    <n v="20600000"/>
    <s v="Gerencia de Mujer y Género"/>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implementar las acciones que den cumplimiento a la Política Pública de Actividades Sexuales Pagadas, así como promover espacios de participación en las localidades de Suba y Barrios Unidos."/>
    <s v="O232020200991119_Otros servicios de la administración pública n.c.p."/>
    <s v="CCE-16 Contratación Directa"/>
    <s v="Junio"/>
    <s v="Julio"/>
    <n v="4"/>
    <n v="4120000"/>
    <n v="16480000"/>
    <s v="Gerencia de Mujer y Género"/>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para desarrollar la estrategia de fortalecimiento a las organizaciones sociales de Mujeres y Sector LGTBI así como para acompañar espacios de formación para el fortalecimiento de las capacidades de los sectores LGTBI en articulación con la Gerencia de Escuela."/>
    <s v="O232020200991119_Otros servicios de la administración pública n.c.p."/>
    <s v="CCE-16 Contratación Directa"/>
    <s v="Enero"/>
    <s v="Febrero"/>
    <n v="5"/>
    <n v="2884000"/>
    <n v="14420000"/>
    <s v="Gerencia de Mujer y Género"/>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para desarrollar la estrategia de fortalecimiento a las organizaciones sociales de Mujeres y Sector LGTBI así como para acompañar espacios de formación para el fortalecimiento de las capacidades de los sectores LGTBI en articulación con la Gerencia de Escuela."/>
    <s v="O232020200991119_Otros servicios de la administración pública n.c.p."/>
    <s v="CCE-16 Contratación Directa"/>
    <s v="Agosto"/>
    <s v="Septiembre"/>
    <n v="4"/>
    <n v="2884000"/>
    <n v="11536000"/>
    <s v="Gerencia de Mujer y Género"/>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para acompañar la implementación de la estrategia de fortalecimiento a las organizaciones sociales de mujeres y sector LGTBI en las localidades de Candelaria y Chapinero."/>
    <s v="O232020200991119_Otros servicios de la administración pública n.c.p."/>
    <s v="CCE-16 Contratación Directa"/>
    <s v="Enero"/>
    <s v="Febrero"/>
    <n v="5"/>
    <n v="2884000"/>
    <n v="14420000"/>
    <s v="Gerencia de Mujer y Género"/>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para acompañar la implementación de la estrategia de fortalecimiento a las organizaciones sociales de mujeres y sector LGTBI en las localidades de Candelaria y Chapinero."/>
    <s v="O232020200991119_Otros servicios de la administración pública n.c.p."/>
    <s v="CCE-16 Contratación Directa"/>
    <s v="Agosto"/>
    <s v="Septiembre"/>
    <n v="3"/>
    <n v="2884000"/>
    <n v="8652000"/>
    <s v="Gerencia de Mujer y Género"/>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para acompañar la implementación de la estrategia de fortalecimiento a las organizaciones sociales de mujeres y sector LGTBI en las localidades de San Cristóbal,  Antonio Nariño  y la promoción de los espacios de participación a nivel distrital"/>
    <s v="O232020200991119_Otros servicios de la administración pública n.c.p."/>
    <s v="CCE-16 Contratación Directa"/>
    <s v="Enero"/>
    <s v="Febrero"/>
    <n v="5"/>
    <n v="2500000"/>
    <n v="12500000"/>
    <s v="Gerencia de Mujer y Género"/>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para acompañar la implementación de la estrategia de fortalecimiento a las organizaciones sociales de mujeres y sector LGTBI en las localidades de San Cristóbal,  Antonio Nariño  y la promoción de los espacios de participación a nivel distrital"/>
    <s v="O232020200991119_Otros servicios de la administración pública n.c.p."/>
    <s v="CCE-16 Contratación Directa"/>
    <s v="Junio"/>
    <s v="Julio"/>
    <n v="3"/>
    <n v="2500000"/>
    <n v="7500000"/>
    <s v="Gerencia de Mujer y Género"/>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para acompañar la implementación de la estrategia de fortalecimiento a las organizaciones sociales de mujeres y sector LGTBI en las localidades de Ciudad Bolívar y Bosa"/>
    <s v="O232020200991119_Otros servicios de la administración pública n.c.p."/>
    <s v="CCE-16 Contratación Directa"/>
    <s v="Enero"/>
    <s v="Febrero"/>
    <n v="5"/>
    <n v="2884000"/>
    <n v="14420000"/>
    <s v="Gerencia de Mujer y Género"/>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para acompañar la implementación de la estrategia de fortalecimiento a las organizaciones sociales de mujeres y sector LGTBI en las localidades de Ciudad Bolívar y Bosa"/>
    <s v="O232020200991119_Otros servicios de la administración pública n.c.p."/>
    <s v="CCE-16 Contratación Directa"/>
    <s v="Agosto"/>
    <s v="Septiembre"/>
    <n v="4"/>
    <n v="2884000"/>
    <n v="11536000"/>
    <s v="Gerencia de Mujer y Género"/>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para acompañar la implementación de la estrategia de fortalecimiento a las organizaciones sociales de mujeres y sector LGTBI en las localidades de Usme y Rafael Uribe Uribe y el acompañamiento a los espacios e instancias de participación a nivel local "/>
    <s v="O232020200991119_Otros servicios de la administración pública n.c.p."/>
    <s v="CCE-16 Contratación Directa"/>
    <s v="Enero"/>
    <s v="Febrero"/>
    <n v="5"/>
    <n v="2500000"/>
    <n v="12500000"/>
    <s v="Gerencia de Mujer y Género"/>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para acompañar la implementación de la estrategia de fortalecimiento a las organizaciones sociales de mujeres y sector LGTBI en las localidades de Usme y Rafael Uribe Uribe y el acompañamiento a los espacios e instancias de participación a nivel local "/>
    <s v="O232020200991119_Otros servicios de la administración pública n.c.p."/>
    <s v="CCE-16 Contratación Directa"/>
    <s v="Agosto"/>
    <s v="Septiembre"/>
    <n v="4"/>
    <n v="2500000"/>
    <n v="10000000"/>
    <s v="Gerencia de Mujer y Género"/>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para acompañar la implementación de la estrategia de fortalecimiento a las organizaciones sociales de mujeres y sector LGTBI en las localidades de Puente Aranda y Tunjuelito."/>
    <s v="O232020200991119_Otros servicios de la administración pública n.c.p."/>
    <s v="CCE-16 Contratación Directa"/>
    <s v="Enero"/>
    <s v="Febrero"/>
    <n v="5"/>
    <n v="2500000"/>
    <n v="12500000"/>
    <s v="Gerencia de Mujer y Género"/>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para acompañar la implementación de la estrategia de fortalecimiento a las organizaciones sociales de mujeres y sector LGTBI en las localidades de Puente Aranda y Tunjuelito."/>
    <s v="O232020200991119_Otros servicios de la administración pública n.c.p."/>
    <s v="CCE-16 Contratación Directa"/>
    <s v="Junio"/>
    <s v="Julio"/>
    <n v="3"/>
    <n v="2500000"/>
    <n v="7500000"/>
    <s v="Gerencia de Mujer y Género"/>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para apoyar el desarrollo de la estrategia de acompañamiento a los espacios e instancias de participación de Mujeres y Sector LGBTI"/>
    <s v="O232020200991119_Otros servicios de la administración pública n.c.p."/>
    <s v="CCE-16 Contratación Directa"/>
    <s v="Enero"/>
    <s v="Febrero"/>
    <n v="5"/>
    <n v="3800000"/>
    <n v="19000000"/>
    <s v="Gerencia de Mujer y Género"/>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para apoyar el desarrollo de la estrategia de acompañamiento a los espacios e instancias de participación de Mujeres y Sector LGBTI"/>
    <s v="O232020200991119_Otros servicios de la administración pública n.c.p."/>
    <s v="CCE-16 Contratación Directa"/>
    <s v="Agosto"/>
    <s v="Septiembre"/>
    <n v="4"/>
    <n v="3800000"/>
    <n v="15200000"/>
    <s v="Gerencia de Mujer y Género"/>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a la gestión para implementar el modelo de fortalecimiento a las organizaciones sociales juveniles, a las instancias de participación y a los procesos estratégicos de la Gerencia de Juventud en las localidades asignadas por el supervisor"/>
    <s v="O232020200991119_Otros servicios de la administración pública n.c.p."/>
    <s v="CCE-16 Contratación Directa"/>
    <s v="Enero "/>
    <s v="Febrero "/>
    <n v="4"/>
    <n v="2480710"/>
    <n v="9922840"/>
    <s v="Gerencia de Juventu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a la gestión para implementar el modelo de fortalecimiento a las organizaciones sociales juveniles, a las instancias de participación y a los procesos estratégicos de la Gerencia de Juventud en las localidades asignadas por el supervisor"/>
    <s v="O232020200991119_Otros servicios de la administración pública n.c.p."/>
    <s v="CCE-16 Contratación Directa"/>
    <s v="Junio"/>
    <s v="Julio"/>
    <n v="5"/>
    <n v="2480710"/>
    <n v="12403550"/>
    <s v="Gerencia de Juventu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a la gestión para implementar el modelo de fortalecimiento a las organizaciones sociales juveniles, a las instancias de participación y a los procesos estratégicos de la Gerencia de Juventud en las localidades asignadas por el supervisor"/>
    <s v="O232020200991119_Otros servicios de la administración pública n.c.p."/>
    <s v="CCE-16 Contratación Directa"/>
    <s v="Enero "/>
    <s v="Febrero "/>
    <n v="4"/>
    <n v="2680710"/>
    <n v="10722840"/>
    <s v="Gerencia de Juventu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a la gestión para implementar el modelo de fortalecimiento a las organizaciones sociales juveniles, a las instancias de participación y a los procesos estratégicos de la Gerencia de Juventud en las localidades asignadas por el supervisor"/>
    <s v="O232020200991119_Otros servicios de la administración pública n.c.p."/>
    <s v="CCE-16 Contratación Directa"/>
    <s v="Julio"/>
    <s v="Julio"/>
    <n v="5"/>
    <n v="3176852"/>
    <n v="15884260"/>
    <s v="Gerencia de Juventu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a la gestión para implementar el modelo de fortalecimiento a las organizaciones sociales juveniles, a las instancias de participación y a los procesos estratégicos de la Gerencia de Juventud en las localidades asignadas por el supervisor"/>
    <s v="O232020200991119_Otros servicios de la administración pública n.c.p."/>
    <s v="CCE-16 Contratación Directa"/>
    <s v="Enero "/>
    <s v="Febrero "/>
    <n v="4"/>
    <n v="2480710"/>
    <n v="9922840"/>
    <s v="Gerencia de Juventu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a la gestión para implementar el modelo de fortalecimiento a las organizaciones sociales juveniles, a las instancias de participación y a los procesos estratégicos de la Gerencia de Juventud en las localidades asignadas por el supervisor"/>
    <s v="O232020200991119_Otros servicios de la administración pública n.c.p."/>
    <s v="CCE-16 Contratación Directa"/>
    <s v="Agosto"/>
    <s v="Septiembre"/>
    <n v="4"/>
    <n v="2480710"/>
    <n v="9922840"/>
    <s v="Gerencia de Juventu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a la gestión para implementar el modelo de fortalecimiento a las organizaciones sociales juveniles, a las instancias de participación y a los procesos estratégicos de la Gerencia de Juventud en las localidades asignadas por el supervisor"/>
    <s v="O232020200991119_Otros servicios de la administración pública n.c.p."/>
    <s v="CCE-16 Contratación Directa"/>
    <s v="Enero "/>
    <s v="Febrero "/>
    <n v="4"/>
    <n v="2480710"/>
    <n v="9922840"/>
    <s v="Gerencia de Juventu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a la gestión para implementar el modelo de fortalecimiento a las organizaciones sociales juveniles, a las instancias de participación y a los procesos estratégicos de la Gerencia de Juventud en las localidades asignadas por el supervisor"/>
    <s v="O232020200991119_Otros servicios de la administración pública n.c.p."/>
    <s v="CCE-16 Contratación Directa"/>
    <s v="Junio"/>
    <s v="Julio"/>
    <n v="5"/>
    <n v="2480710"/>
    <n v="12403550"/>
    <s v="Gerencia de Juventu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a la gestión para implementar el modelo de fortalecimiento a las organizaciones sociales juveniles, a las instancias de participación y a los procesos estratégicos de la Gerencia de Juventud en las localidades asignadas por el supervisor"/>
    <s v="O232020200991119_Otros servicios de la administración pública n.c.p."/>
    <s v="CCE-16 Contratación Directa"/>
    <s v="Enero "/>
    <s v="Febrero "/>
    <n v="4"/>
    <n v="2480710"/>
    <n v="9922840"/>
    <s v="Gerencia de Juventu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a la gestión para implementar el modelo de fortalecimiento a las organizaciones sociales juveniles, a las instancias de participación y a los procesos estratégicos de la Gerencia de Juventud en las localidades asignadas por el supervisor"/>
    <s v="O232020200991119_Otros servicios de la administración pública n.c.p."/>
    <s v="CCE-16 Contratación Directa"/>
    <s v="Agosto"/>
    <s v="Septiembre"/>
    <n v="4"/>
    <n v="2480710"/>
    <n v="9922840"/>
    <s v="Gerencia de Juventu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a la gestión para implementar el modelo de fortalecimiento a las organizaciones sociales juveniles, a las instancias de participación y a los procesos estratégicos de la Gerencia de Juventud en las localidades asignadas por el supervisor"/>
    <s v="O232020200991119_Otros servicios de la administración pública n.c.p."/>
    <s v="CCE-16 Contratación Directa"/>
    <s v="Enero "/>
    <s v="Febrero "/>
    <n v="4"/>
    <n v="2480710"/>
    <n v="9922840"/>
    <s v="Gerencia de Juventu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a la gestión para implementar el modelo de fortalecimiento a las organizaciones sociales juveniles, a las instancias de participación y a los procesos estratégicos de la Gerencia de Juventud en las localidades asignadas por el supervisor"/>
    <s v="O232020200991119_Otros servicios de la administración pública n.c.p."/>
    <s v="CCE-16 Contratación Directa"/>
    <s v="Agosto"/>
    <s v="Septiembre"/>
    <n v="4"/>
    <n v="2480710"/>
    <n v="9922840"/>
    <s v="Gerencia de Juventu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implementar el modelo de fortalecimiento a las organizaciones sociales juveniles, a las instancias de participación juvenil y los procesos estratégicos de la Gerencia de Juventud en las localidades asignadas por el supervisor. "/>
    <s v="O232020200991119_Otros servicios de la administración pública n.c.p."/>
    <s v="CCE-16 Contratación Directa"/>
    <s v="Enero "/>
    <s v="Febrero "/>
    <n v="4"/>
    <n v="3500000"/>
    <n v="14000000"/>
    <s v="Gerencia de Juventu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ivicios de apoyo a la gestión para implementar el modelo de fortalecimiento a las organizaciones sociales juveniles, a las instancias de participación juvenil y los procesos estratégicos de la Gerencia de Juventud en las localidades asignadas por el supervisor. ."/>
    <s v="O232020200991119_Otros servicios de la administración pública n.c.p."/>
    <s v="CCE-16 Contratación Directa"/>
    <s v="Septiembre"/>
    <s v="Septiembre"/>
    <s v="4 meses"/>
    <n v="2480710"/>
    <n v="9922840"/>
    <s v="Gerencia de Juventu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implementar el modelo de fortalecimiento a las organizaciones sociales juveniles, a las instancias de participación juvenil y los procesos estratégicos de la Gerencia de Juventud en las localidades asignadas por el supervisor. "/>
    <s v="O232020200991119_Otros servicios de la administración pública n.c.p."/>
    <s v="CCE-16 Contratación Directa"/>
    <s v="Enero "/>
    <s v="Febrero "/>
    <n v="4"/>
    <n v="3508000"/>
    <n v="14032000"/>
    <s v="Gerencia de Juventu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implementar el modelo de fortalecimiento a las organizaciones sociales juveniles, a las instancias de participación juvenil y los procesos estratégicos de la Gerencia de Juventud en las localidades asignadas por el supervisor. "/>
    <s v="O232020200991119_Otros servicios de la administración pública n.c.p."/>
    <s v="CCE-16 Contratación Directa"/>
    <s v="Junio"/>
    <s v="Julio"/>
    <n v="5"/>
    <n v="3508000"/>
    <n v="17540000"/>
    <s v="Gerencia de Juventu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apoyar el seguimiento al desarrollo de las iniciativas 2023 asi como el proceso de entrega de los incentivos a las organizaciones de jóvenes."/>
    <s v="O232020200883990_Otros servicios profesionales, técnicos y empresariales n.c.p."/>
    <s v="CCE-16 Contratación Directa"/>
    <s v="Enero "/>
    <s v="Febrero "/>
    <n v="4"/>
    <n v="3456295"/>
    <n v="13825180"/>
    <s v="Gerencia de Juventu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apoyar el seguimiento al desarrollo de las iniciativas 2023 asi como el proceso de entrega de los incentivos a las organizaciones de jóvenes."/>
    <s v="O232020200883990_Otros servicios profesionales, técnicos y empresariales n.c.p."/>
    <s v="CCE-16 Contratación Directa"/>
    <s v="Mayo"/>
    <s v="Junio"/>
    <n v="5"/>
    <n v="3456295"/>
    <n v="17281475"/>
    <s v="Gerencia de Juventu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desarrollar acciones en el marco del Observatorio de la Participación en temas relacionados al fútbol en las localidades donde se implementa el Modelo de Fortalecimiento."/>
    <s v="O232020200991119_Otros servicios de la administración pública n.c.p."/>
    <s v="CCE-16 Contratación Directa"/>
    <s v="Enero "/>
    <s v="Febrero "/>
    <n v="4"/>
    <n v="4162000"/>
    <n v="16648000"/>
    <s v="Gerencia de Juventu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desarrollar acciones en el marco del Observatorio de la Participación en temas relacionados al fútbol en las localidades donde se implementa el Modelo de Fortalecimiento."/>
    <s v="O232020200991119_Otros servicios de la administración pública n.c.p."/>
    <s v="CCE-16 Contratación Directa"/>
    <s v="Mayo"/>
    <s v="Junio"/>
    <n v="5"/>
    <n v="4162000"/>
    <n v="20810000"/>
    <s v="Gerencia de Juventu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Adición y Prórroga No.1 contrato 403-2023&quot;Prestar los servicios profesionales de manera temporal con autonomía técnica y administrativa para la implementación de metodologías que permitan la sistematización de información para la participación y convivencia en el fútbol&quot;"/>
    <s v="O232020200991119_Otros servicios de la administración pública n.c.p."/>
    <s v="CCE-16 Contratación Directa"/>
    <s v="Sepiembre"/>
    <s v="Octubre"/>
    <s v="24 días"/>
    <n v="4162000"/>
    <n v="3329600"/>
    <s v="Gerencia de Juventu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coordinar los programas y estrategias relacionados con la convivencia y participación en el Fútbol. "/>
    <s v="O232020200991119_Otros servicios de la administración pública n.c.p."/>
    <s v="CCE-16 Contratación Directa"/>
    <s v="Enero "/>
    <s v="Febrero "/>
    <n v="4"/>
    <n v="4535000"/>
    <n v="18140000"/>
    <s v="Gerencia de Juventu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coordinar los programas y estrategias relacionados con la convivencia y participación en el Fútbol. "/>
    <s v="O232020200991119_Otros servicios de la administración pública n.c.p."/>
    <s v="CCE-16 Contratación Directa"/>
    <s v="Junio"/>
    <s v="Julio"/>
    <n v="5"/>
    <n v="4535000"/>
    <n v="22675000"/>
    <s v="Gerencia de Juventu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brindar lineamientos al equipo territorial y realizar seguimiento a la implementación del modelo de fortalecimiento y al Sistema Distrital de Juventud."/>
    <s v="O232020200883990_Otros servicios profesionales, técnicos y empresariales n.c.p."/>
    <s v="CCE-16 Contratación Directa"/>
    <s v="Enero "/>
    <s v="Febrero "/>
    <s v="5 meses y 3 días"/>
    <n v="5800000"/>
    <n v="29580000"/>
    <s v="Gerencia de Juventu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realizar el reporte a metas, plan de acción institucional y demás requerimientos de información, así como realizar actividades de gestión documental de la Gerencia de Juventud"/>
    <s v="O232020200991119_Otros servicios de la administración pública n.c.p."/>
    <s v="CCE-16 Contratación Directa"/>
    <s v="Enero "/>
    <s v="Febrero "/>
    <n v="4"/>
    <n v="3500000"/>
    <n v="14000000"/>
    <s v="Gerencia de Juventu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realizar el reporte a metas, plan de acción institucional y demás requerimientos de información, así como realizar actividades de gestión documental de la Gerencia de Juventud"/>
    <s v="O232020200991119_Otros servicios de la administración pública n.c.p."/>
    <s v="CCE-16 Contratación Directa"/>
    <s v="Mayo"/>
    <s v="Junio"/>
    <n v="6"/>
    <n v="4205118"/>
    <n v="25230708"/>
    <s v="Gerencia de Juventu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realizar las actividades administrativas y operativas; así como apoyar a la supervisión en la ejecución de los contratos de la Gerencia de Juventud"/>
    <s v="O232020200883990_Otros servicios profesionales, técnicos y empresariales n.c.p."/>
    <s v="CCE-16 Contratación Directa"/>
    <s v="Enero "/>
    <s v="Febrero "/>
    <n v="10"/>
    <n v="4480000"/>
    <n v="44800000"/>
    <s v="Gerencia de Juventu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Adición y prorroga No. 1 contrato No 158 - 2023 Prestar los servicios profesionales de manera temporal con autonomía técnica y administrativa para realizar las actividades administrativas y operativas requeridas por la Gerencia de Juventud."/>
    <s v="O232020200991119_Otros servicios de la administración pública n.c.p."/>
    <s v="CCE-16 Contratación Directa"/>
    <s v="Diciembre"/>
    <s v="Diciembre"/>
    <s v="2 meses y 11 dias "/>
    <n v="4480000"/>
    <n v="10602666.666666666"/>
    <s v="Gerencia de Juventu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 de apoyo para desarrollar procesos de participación y organización con la comunidad raizal residente en Bogotá, así como apoyar procesos de fortalecimiento de la participación Afrodescendiente en las localidades Chapinero y Teusaquillo."/>
    <s v="O232020200991119_Otros servicios de la administración pública n.c.p."/>
    <s v="CCE-16 Contratación Directa"/>
    <s v="Enero "/>
    <s v="Febrero "/>
    <n v="5"/>
    <n v="2240000"/>
    <n v="11200000"/>
    <s v="Gerencia de  Etnias "/>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para desarrollar procesos de participación y organización para las comunidades indígenas de la localidad de Ciudad Bolívar, Usme y Tunjuelito."/>
    <s v="O232020200991119_Otros servicios de la administración pública n.c.p."/>
    <s v="CCE-16 Contratación Directa"/>
    <s v="Enero "/>
    <s v="Febrero "/>
    <n v="5"/>
    <n v="2650000"/>
    <n v="13250000"/>
    <s v="Gerencia de  Etnias "/>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para desarrollar procesos de participación y organización para las comunidades indígenas de la localidad de Ciudad Bolívar, Usme y Tunjuelito."/>
    <s v="O232020200991119_Otros servicios de la administración pública n.c.p."/>
    <s v="CCE-16 Contratación Directa"/>
    <s v="Sepiembre"/>
    <s v="Octubre "/>
    <s v="2 meses_x000a_25 días"/>
    <n v="2650000"/>
    <n v="7508333"/>
    <s v="Gerencia de  Etnias "/>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para desarrollar procesos de participación con las organizaciones e instancias gitanas, comunidades indígenas de las localidades de Puente Aranda  y Kennedy."/>
    <s v="O232020200991119_Otros servicios de la administración pública n.c.p."/>
    <s v="CCE-16 Contratación Directa"/>
    <s v="Enero "/>
    <s v="Febrero "/>
    <n v="5"/>
    <n v="2240000"/>
    <n v="11200000"/>
    <s v="Gerencia de  Etnias "/>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para desarrollar procesos de fortalecimiento de participación ciudadana de las comunidades NARP  en las localidades de los Mártires , Engativá y Suba."/>
    <s v="O232020200991119_Otros servicios de la administración pública n.c.p."/>
    <s v="CCE-16 Contratación Directa"/>
    <s v="Enero "/>
    <s v="Febrero "/>
    <n v="5"/>
    <n v="3090000"/>
    <n v="15450000"/>
    <s v="Gerencia de  Etnias "/>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para desarrollar procesos de participación y organización para las comunidades indígenas de las localidades de Engativá, Barrios Unidos, Puente Aranda y Fontibon."/>
    <s v="O232020200991119_Otros servicios de la administración pública n.c.p."/>
    <s v="CCE-16 Contratación Directa"/>
    <s v="Enero "/>
    <s v="Febrero "/>
    <n v="5"/>
    <n v="3090000"/>
    <n v="15450000"/>
    <s v="Gerencia de  Etnias "/>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 Servicios de apoyo para desarrollar procesos de fortalecimiento de participación ciudadana de la comunidad palenquera en las localidades de Antonio Nariño y Barrios Unidos."/>
    <s v="O232020200991119_Otros servicios de la administración pública n.c.p."/>
    <s v="CCE-16 Contratación Directa"/>
    <s v="Enero "/>
    <s v="Febrero "/>
    <n v="5"/>
    <n v="3090000"/>
    <n v="15450000"/>
    <s v="Gerencia de  Etnias "/>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 Servicios de apoyo para desarrollar procesos de fortalecimiento de participación ciudadana en las localidades de Ciudad Bolivar, Puente Aranda y la Candelaria"/>
    <s v="O232020200991119_Otros servicios de la administración pública n.c.p."/>
    <s v="CCE-16 Contratación Directa"/>
    <s v="Enero "/>
    <s v="Febrero "/>
    <n v="5"/>
    <n v="2472000"/>
    <n v="12360000"/>
    <s v="Gerencia de  Etnias "/>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 Servicios de apoyo para desarrollar procesos de fortalecimiento de participación ciudadana en las localidades de Ciudad Bolivar, Puente Aranda y la Candelaria"/>
    <s v="O232020200991119_Otros servicios de la administración pública n.c.p."/>
    <s v="CCE-16 Contratación Directa"/>
    <s v="Sepiembre"/>
    <s v="Octubre "/>
    <s v="3 meses_x000a_7 días"/>
    <n v="2472000"/>
    <n v="7992800"/>
    <s v="Gerencia de  Etnias "/>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para realizar los procesos y procedimientos administrativos, pre-contractuales, contractuales y post contractuales y gestionar la correcta ejecución presupuestal de la Gerencia de Etnias."/>
    <s v="O232020200991119_Otros servicios de la administración pública n.c.p."/>
    <s v="CCE-16 Contratación Directa"/>
    <s v="Enero "/>
    <s v="Febrero "/>
    <n v="5"/>
    <n v="3200000"/>
    <n v="16000000"/>
    <s v="Gerencia de  Etnias "/>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para realizar los procesos y procedimientos administrativos, pre-contractuales, contractuales y post contractuales y gestionar la correcta ejecución presupuestal de la Gerencia de Etnias."/>
    <s v="O232020200991119_Otros servicios de la administración pública n.c.p."/>
    <s v="CCE-16 Contratación Directa"/>
    <s v="Julio"/>
    <s v="Agosto "/>
    <s v="4 MESES Y 7 DIAS"/>
    <n v="3300000"/>
    <n v="13970000"/>
    <s v="Gerencia de  Etnias "/>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Adición y Prorroga contrato 480 con el objeto de 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
    <s v="O232020200991119_Otros servicios de la administración pública n.c.p."/>
    <s v="CCE-16 Contratación Directa"/>
    <s v="Diciembre"/>
    <s v="Diciembre"/>
    <s v="1 mes 23 días"/>
    <n v="3300000"/>
    <n v="5830000"/>
    <s v="Gerencia de  Etnias "/>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Adición N° 1 y prorroga N°2 Contrato 994-2022 &quot;Desarrollar un proceso formativo dirigido a niños y niñas con énfasis en instancias de participación en escenarios de gobierno propio del Cabildo Muisca Indígena de Bosa&quot;"/>
    <s v="O232020200991119_Otros servicios de la administración pública n.c.p."/>
    <s v="CCE-16 Contratación Directa"/>
    <s v="Julio"/>
    <s v="Julio"/>
    <n v="1"/>
    <s v="N/A"/>
    <n v="15000000"/>
    <s v="Gerencia de  Etnias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implementar acciones de coordinación de los procesos de formación en las modalidades de virtual asistida y presencial"/>
    <s v="O232020200991119_Otros servicios de la administración pública n.c.p."/>
    <s v="CCE-16 Contratación Directa"/>
    <s v="Enero"/>
    <s v="Febrero"/>
    <s v="4 meses 27 días"/>
    <n v="4000000"/>
    <n v="1960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desarrollar procesos de sistematización y reporte"/>
    <s v="O232020200883990_Otros servicios profesionales, técnicos y empresariales n.c.p."/>
    <s v="CCE-16 Contratación Directa"/>
    <s v="Enero"/>
    <s v="Febrero"/>
    <n v="10"/>
    <n v="4340000"/>
    <n v="4340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Adición cto. 59-2023 cuyo objeto contractual es: 'Prestar los servicios profesionales, de manera temporal y con autonomía técnica y administrativa, para la construcción de los reportes de la Escuela de la Participación'"/>
    <s v="O232020200883990_Otros servicios profesionales, técnicos y empresariales n.c.p."/>
    <s v="CCE-16 Contratación Directa"/>
    <s v="Agosto"/>
    <s v="Septiembre"/>
    <n v="2"/>
    <n v="4340000"/>
    <n v="868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desarrollo y seguimiento a los procesos de formación virtual  "/>
    <s v="O232020200992913 Servicios de educación para la formación y el trabajo"/>
    <s v="CCE-16 Contratación Directa"/>
    <s v="Enero"/>
    <s v="Febrero"/>
    <n v="10"/>
    <n v="4150000"/>
    <n v="4150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Adición cto. 60-2023 cuyo objeto contractual es: 'Prestar los servicios profesionales de manera temporal y con autonomía técnica y administrativa, para adecuar, gestionar y hacer seguimiento a los procesos de formación que se desarrollan en el marco de la estrategia de Servicio Social de la Escuela de la Participación'"/>
    <s v="O232020200992913 Servicios de educación para la formación y el trabajo"/>
    <s v="CCE-16 Contratación Directa"/>
    <s v="Agosto"/>
    <s v="Septiembre"/>
    <n v="2"/>
    <n v="4150000"/>
    <n v="830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el diseño eimplementación de metodologías y didácticas para las diferentes modalidades de formación así como el apoyo a la supervisión de los contratos. "/>
    <s v="O232020200992913 Servicios de educación para la formación y el trabajo"/>
    <s v="CCE-16 Contratación Directa"/>
    <s v="Enero"/>
    <s v="Febrero"/>
    <n v="10"/>
    <n v="5000000"/>
    <n v="5000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Adición cto. 39-2023 cuyo objeto contractual es: 'Prestar los servicios profesionales de manera temporal y con autonomía técnica y administrativa, para estructurar y realizar seguimiento pedagógico, institucional y técnico a la estrategia de formación de la Escuela de la Participación'"/>
    <s v="O232020200992913 Servicios de educación para la formación y el trabajo"/>
    <s v="CCE-16 Contratación Directa"/>
    <s v="Agosto"/>
    <s v="Septiembre"/>
    <n v="2"/>
    <n v="5000000"/>
    <n v="1000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implementar la línea editorial "/>
    <s v="O232020200992913 Servicios de educación para la formación y el trabajo"/>
    <s v="CCE-16 Contratación Directa"/>
    <s v="Enero"/>
    <s v="Febrero"/>
    <n v="8"/>
    <n v="6000000"/>
    <n v="4800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Adición y prórroga cto. 186-2023 cuyo objeto contratual es: Prestar los servicios profesionales, de manera temporal y con autonomía técnica y administrativa, para elaborar e implementar la línea editorial de la Escuela de Participación."/>
    <s v="O232020200992913 Servicios de educación para la formación y el trabajo"/>
    <s v="CCE-16 Contratación Directa"/>
    <s v="Octubre"/>
    <s v="Octubre "/>
    <n v="1"/>
    <n v="6000000"/>
    <n v="600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la implementar y coordinación de la estrategia de generación de contenido de la Gerencia de la Escuela de la Participación, así como el apoyo a la supervisión de los contratos."/>
    <s v="O232020200992913 Servicios de educación para la formación y el trabajo"/>
    <s v="CCE-16 Contratación Directa"/>
    <s v="Enero"/>
    <s v="Febrero"/>
    <n v="10"/>
    <n v="6386000"/>
    <n v="6386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Adición cto. 80-2023 cuyo objeto contractual es: 'Prestar los servicios profesionales, de manera temporal y con autonomía técnica y administrativa, para la generación e implementación de contenidos pedagógicos de la Escuela de Participación.'"/>
    <s v="O232020200992913 Servicios de educación para la formación y el trabajo"/>
    <s v="CCE-16 Contratación Directa"/>
    <s v="Agosto"/>
    <s v="Septiembre"/>
    <n v="1"/>
    <n v="6386000"/>
    <n v="6386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Servicios de apoyo a la gestión para acompañar los procesos de formación en materia de diversidades étnicas y de género."/>
    <s v="O232020200992913 Servicios de educación para la formación y el trabajo"/>
    <s v="CCE-16 Contratación Directa"/>
    <s v="Junio"/>
    <s v="Julio"/>
    <s v="4 meses_x000a_16 días"/>
    <n v="2900000"/>
    <n v="13146667"/>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Adición y prórroga cto. 386-2023 cuyo objeto contractual es: Prestar los servicios de apoyo a la gestión, de manera temporal y con autonomía técnica y administrativa, para acompañar los procesos de formación en materia de diversidades étnicas y de género de la Escuela de Participación."/>
    <s v="O232020200992913 Servicios de educación para la formación y el trabajo"/>
    <s v="CCE-16 Contratación Directa"/>
    <s v="Octubre"/>
    <s v="Octubre "/>
    <n v="1.5"/>
    <n v="2900000"/>
    <n v="435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es para desarrollar procesos de formación en las diferentes modalidades de formación "/>
    <s v="O232020200992913 Servicios de educación para la formación y el trabajo"/>
    <s v="CCE-16 Contratación Directa"/>
    <s v="Junio"/>
    <s v="Julio"/>
    <n v="6"/>
    <n v="3700000"/>
    <n v="2220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Adición y prórroga cto. 378-2023 cuyo objeto contractual es: 'Prestar los servicios profesionales de manera temporal y con autonomía técnica y administrativa, para implementar y acompañar los procesos de formación en las diferentes modalidades de formación de la Escuela de Participación'"/>
    <s v="O232020200992913 Servicios de educación para la formación y el trabajo"/>
    <s v="CCE-16 Contratación Directa"/>
    <s v="Octubre"/>
    <s v="Octubre "/>
    <n v="1"/>
    <n v="3700000"/>
    <n v="370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es para desarrollar procesos de formación en las diferentes modalidades de formación "/>
    <s v="O232020200992913 Servicios de educación para la formación y el trabajo"/>
    <s v="CCE-16 Contratación Directa"/>
    <s v="Enero"/>
    <s v="Febrero"/>
    <n v="9"/>
    <n v="3700000"/>
    <n v="3330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Adición y prórroga al contrato 122-2023 cuyo objeto contractual es: 'Prestar los servicios profesionales de manera temporal y con autonomía técnica y administrativa, para actualizar e impartir los procesos de formación en las modalidades virtual, virtual asistida y presencial de la Escuela de Participación.'"/>
    <s v="O232020200992913 Servicios de educación para la formación y el trabajo"/>
    <s v="CCE-16 Contratación Directa"/>
    <s v="Octubre"/>
    <s v="Noviembre"/>
    <n v="1"/>
    <n v="3700000"/>
    <n v="370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es para desarrollar procesos de formación en las diferentes modalidades de formación "/>
    <s v="O232020200992913 Servicios de educación para la formación y el trabajo"/>
    <s v="CCE-16 Contratación Directa"/>
    <s v="Enero"/>
    <s v="Febrero"/>
    <n v="9"/>
    <n v="3800000"/>
    <n v="3420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Adición y prórroga cto. 215-2023 cuyo objeto contractual es: ' Prestar los servicios profesionales de manera temporal y con autonomía técnica y administrativa, para la adecuar e implementación de los procesos de formación en materia de comunicaciones accesibles y sociedad inclusiva de la Escuela de Participación"/>
    <s v="O232020200992913 Servicios de educación para la formación y el trabajo"/>
    <s v="CCE-16 Contratación Directa"/>
    <s v="Agosto"/>
    <s v="Octubre"/>
    <n v="1"/>
    <n v="3800000"/>
    <n v="380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Servicios de apoyo para el seguimiento administrativo de la Gerencia de Escuela"/>
    <s v="O232020200883990_Otros servicios profesionales, técnicos y empresariales n.c.p."/>
    <s v="CCE-16 Contratación Directa"/>
    <s v="Enero"/>
    <s v="Febrero"/>
    <n v="10"/>
    <n v="3421000"/>
    <n v="3421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Adición y prórroga cto. 119-2023 cuyo objeto contractual es: ' Prestar los servicios de apoyo a la gestión de manera temporal, con autonomía técnica y administrativa para el realizar las actividades y los servicios necesarios para el desarrollo del proceso de gestión administrativa de la escuela de Participación."/>
    <s v="O232020200992913 Servicios de educación para la formación y el trabajo"/>
    <s v="CCE-16 Contratación Directa"/>
    <s v="Septiembre"/>
    <s v="Octubre "/>
    <n v="1"/>
    <n v="3421000"/>
    <n v="3421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desarrollar procesos de formación en materia de enfoque diferencial étnico en las diferetenes modalidades "/>
    <s v="O232020200992913 Servicios de educación para la formación y el trabajo"/>
    <s v="CCE-16 Contratación Directa"/>
    <s v="Enero"/>
    <s v="Febrero"/>
    <n v="4"/>
    <n v="4125000"/>
    <n v="1650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Adición y prórroga cto. 401-2023 cuyo objeto contractual es: 'Prestar los servicios profesionales de manera temporal y con autonomía técnica y administrativa, para implementar procesos de formación en materia de enfoque diferencial étnico de la Escuela de Participación.'"/>
    <s v="O232020200992913 Servicios de educación para la formación y el trabajo"/>
    <s v="CCE-16 Contratación Directa"/>
    <s v="Diciembre"/>
    <s v="Dicioembre"/>
    <n v="2"/>
    <n v="4125000"/>
    <n v="825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elaborar documentos precontractuales, contractuales y postcontractuales así como el apoyo a la supervisión de los contratos. "/>
    <s v="O232020200883990_Otros servicios profesionales, técnicos y empresariales n.c.p."/>
    <s v="CCE-16 Contratación Directa"/>
    <s v="Enero"/>
    <s v="Febrero"/>
    <n v="10"/>
    <n v="6900000"/>
    <n v="6900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Adición cto. 95-2023 cuyo objeto contractual es: 'Prestar los servicios profesionales, de manera temporal y con autonomía técnica y administrativa, para apoyo juridico de la gerencia y elaborar documentos precontractuales, contractuales y postcontractuales requeridos por la Escuela de Participación.'"/>
    <s v="O232020200883990_Otros servicios profesionales, técnicos y empresariales n.c.p."/>
    <s v="CCE-16 Contratación Directa"/>
    <s v="Agosto"/>
    <s v="Septiembre"/>
    <n v="2"/>
    <n v="6900000"/>
    <n v="1380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la gestión, implementación y seguimiento de la estrategia de alianzas y redes así como el apoyo a la supervisión de los contratos. "/>
    <s v="O232020200883990_Otros servicios profesionales, técnicos y empresariales n.c.p."/>
    <s v="CCE-16 Contratación Directa"/>
    <s v="Enero"/>
    <s v="Febrero"/>
    <n v="5"/>
    <n v="5300000"/>
    <n v="2650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Adición y prórroga cto. 385-2023 cuyo objeto contractual es: 'Prestar los servicios profesionales de manera temporal y con autonomía técnica y administrativa, para desarrollar y hacer seguimiento a la estrategia de alianzas y redes de la Escuela de Participación'"/>
    <s v="O232020200883990_Otros servicios profesionales, técnicos y empresariales n.c.p."/>
    <s v="CCE-16 Contratación Directa"/>
    <s v="Octubre"/>
    <s v="Octubre "/>
    <n v="2"/>
    <n v="5300000"/>
    <n v="1060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desarrollar los procesos de formación en materia de comunicación, lenguaje de señas y herramientas para la accesibilidad "/>
    <s v="O232020200992913 Servicios de educación para la formación y el trabajo"/>
    <s v="CCE-16 Contratación Directa"/>
    <s v="Enero"/>
    <s v="Febrero"/>
    <n v="10"/>
    <n v="5000000"/>
    <n v="5000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realizar la administración técnica y funcional de la plataforma de formación virtual "/>
    <s v="O232020200883990_Otros servicios profesionales, técnicos y empresariales n.c.p."/>
    <s v="CCE-16 Contratación Directa"/>
    <s v="Enero"/>
    <s v="Febrero"/>
    <n v="10"/>
    <n v="6180000"/>
    <n v="6180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Adición cto. 20-2023 cuyo objeto contractual es: 'Prestar los servicios profesionales de manera temporal y con autonomía técnica y administrativa, para gestionar, administrar y adecuar la Plataforma de formación virtual de la Escuela de la Participación'"/>
    <s v="O232020200883990_Otros servicios profesionales, técnicos y empresariales n.c.p."/>
    <s v="CCE-16 Contratación Directa"/>
    <s v="Agosto"/>
    <s v="Septiembre"/>
    <n v="1.5"/>
    <n v="6180000"/>
    <n v="927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realizar acciones de producción, difusión, promoción y comunicación de la Escuela de Participación así como el apoyo a la supervisión de los contratos. "/>
    <s v="O232020200992913 Servicios de educación para la formación y el trabajo"/>
    <s v="CCE-16 Contratación Directa"/>
    <s v="Enero"/>
    <s v="Febrero"/>
    <n v="10"/>
    <n v="3605000"/>
    <n v="3605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Adición y prórroga cto. 118-2023 cuyo objeto contratual es:Prestar los servicios profesionales de manera temporal y con autonomía técnica y administrativa, para crear las piezas gráficas requeridas por la Gerencia Escuela de la Participación."/>
    <s v="O232020200992913 Servicios de educación para la formación y el trabajo"/>
    <s v="CCE-16 Contratación Directa"/>
    <s v="Octubre"/>
    <s v="OIctubre"/>
    <n v="1"/>
    <n v="3605000"/>
    <n v="3605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la implementación de la estrategia de conocimiento en las diferentes modalidades y procesos así como el apoyo a la supervisión de los contratos. "/>
    <s v="O232020200883990_Otros servicios profesionales, técnicos y empresariales n.c.p."/>
    <s v="CCE-16 Contratación Directa"/>
    <s v="Enero"/>
    <s v="Febrero"/>
    <n v="10"/>
    <n v="4800000"/>
    <n v="4800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Adición cto. 136-2023 cuyo objeto contractual es: 'Prestar los servicios profesionales, de manera temporal y con autonomía técnica y administrativa, para el desarrollo e implementación de la Estrategia de Gestión de Conocimiento de la Escuela de la Participación'"/>
    <s v="O232020200883990_Otros servicios profesionales, técnicos y empresariales n.c.p."/>
    <s v="CCE-16 Contratación Directa"/>
    <s v="Agosto"/>
    <s v="Septiembre"/>
    <n v="1.5"/>
    <n v="4800000"/>
    <n v="720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el diseño de piezas gráficas y material pedagógico de los procesos de formación en sus distintas modalidades "/>
    <s v="O232020200992913 Servicios de educación para la formación y el trabajo"/>
    <s v="CCE-16 Contratación Directa"/>
    <s v="Enero"/>
    <s v="Febrero"/>
    <n v="10"/>
    <n v="3750000"/>
    <n v="3750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Adición y prórroga cto. 161-2023 cuyo objeto contratual es: Prestar los servicios profesionales de manera temporal y con autonomía técnica y administrativa, para la creación, diseño, difusión y promoción de piezas gráficas y material pedagógico de los proceso de formación en las distintas modalidades de la Escuela de la Participación."/>
    <s v="O232020200992913 Servicios de educación para la formación y el trabajo"/>
    <s v="CCE-16 Contratación Directa"/>
    <s v="Octubre"/>
    <s v="Octubre "/>
    <n v="1"/>
    <n v="3750000"/>
    <n v="375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Servicios de apoyo para el seguimiento financiero y administrativo de la Gerencia de Escuela"/>
    <s v="O232020200992913 Servicios de educación para la formación y el trabajo"/>
    <s v="CCE-16 Contratación Directa"/>
    <s v="Enero"/>
    <s v="Febrero"/>
    <n v="10"/>
    <n v="3000000"/>
    <n v="3000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Adición cto. 143-2023 cuyo objeto contractual es: 'Prestar los servicios de apoyo a la gestión, de manera temporal y con autonomía técnica y administrativa, para dar asistencia en el seguimiento administrativo y financiero de gerencia de la Escuela de la Participación'"/>
    <s v="O232020200992913 Servicios de educación para la formación y el trabajo"/>
    <s v="CCE-16 Contratación Directa"/>
    <s v="Agosto"/>
    <s v="Septiembre"/>
    <n v="2"/>
    <n v="3000000"/>
    <n v="600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implementar acitivades de cooperación de la Escuela de la Participación "/>
    <s v="O232020200992913 Servicios de educación para la formación y el trabajo"/>
    <s v="CCE-16 Contratación Directa"/>
    <s v="Enero"/>
    <s v="Febrero"/>
    <s v="2 meses_x000a_24 días"/>
    <n v="4500000"/>
    <n v="12669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el diseño de piezas gráficas y material pedagógico de los procesos de formación en sus distintas modalidades "/>
    <s v="O232020200992913 Servicios de educación para la formación y el trabajo"/>
    <s v="CCE-16 Contratación Directa"/>
    <s v="Enero"/>
    <s v="Febrero"/>
    <n v="3"/>
    <n v="4223000"/>
    <n v="12669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diseñar e implementar procesos de formación en materia de enfoque diferencial étnico "/>
    <s v="O232020200992913 Servicios de educación para la formación y el trabajo"/>
    <s v="CCE-16 Contratación Directa"/>
    <s v="Marzo"/>
    <s v="Octubre "/>
    <n v="3"/>
    <n v="4500000"/>
    <n v="1350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Aunar esfuerzos para dar cumplimiento a las acciones afirmativas concertadas en el marco del artículo 66 del plan distrital de desarrollo 2020-2024"/>
    <s v="O232020200991119_Otros servicios de la administración pública n.c.p."/>
    <s v="CCE-16 Contratación Directa"/>
    <s v="Septiembre"/>
    <s v="Septiembre"/>
    <n v="10"/>
    <s v="N/A"/>
    <n v="1800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Aunar esfuerzos para dar cumplimiento a las acciones afirmativas concertadas en el marco del artículo 66 del plan distrital de desarrollo 2020-2024"/>
    <s v="O232020200991119_Otros servicios de la administración pública n.c.p."/>
    <s v="CCE-16 Contratación Directa"/>
    <s v="Junio"/>
    <s v="Octubre "/>
    <n v="1"/>
    <s v="N/A"/>
    <n v="59500000"/>
    <s v="Gerencia Escuela de Participación "/>
    <s v="1-100-F001_VA-Recursos distrito"/>
    <s v="NO"/>
    <s v="N/A"/>
  </r>
  <r>
    <s v="05 - Construir Bogotá Región con gobierno abierto, transparente y ciudadanía consciente"/>
    <s v="51 - Gobierno Abierto"/>
    <x v="3"/>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Profesional para el direccionamiento, fortalecimiento y seguimiento del Particilab."/>
    <s v="O232020200883990_Otros servicios profesionales, técnicos y empresariales n.c.p."/>
    <s v="CCE-16 Contratación Directa"/>
    <s v="Enero"/>
    <s v="Enero"/>
    <n v="10.8"/>
    <n v="9520000"/>
    <n v="102181333"/>
    <s v="Gerencia Escuela de Participación "/>
    <s v="1-100-F001_VA-Recursos distrito"/>
    <s v="NO"/>
    <s v="N/A"/>
  </r>
  <r>
    <s v="05 - Construir Bogotá Región con gobierno abierto, transparente y ciudadanía consciente"/>
    <s v="51 - Gobierno Abierto"/>
    <x v="3"/>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Prestar los servicios profesionales, de manera temporal y con autonomía técnica y administrativa para implementar y coordinar las jornadas de prototipado del Laboratorio de Innovación ParticiLab"/>
    <s v="O232020200883990_Otros servicios profesionales, técnicos y empresariales n.c.p."/>
    <s v="CCE-16 Contratación Directa"/>
    <s v="Enero"/>
    <s v="Enero"/>
    <n v="10.5"/>
    <n v="5040000"/>
    <n v="52752000"/>
    <s v="Gerencia Escuela de Participación "/>
    <s v="1-100-F001_VA-Recursos distrito"/>
    <s v="NO"/>
    <s v="N/A"/>
  </r>
  <r>
    <s v="05 - Construir Bogotá Región con gobierno abierto, transparente y ciudadanía consciente"/>
    <s v="51 - Gobierno Abierto"/>
    <x v="3"/>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Profesional para la coordinación y seguimiento del proyecto de caja de herramientas y el fortalecimiento a los clubes de la democracia."/>
    <s v="O232020200991119_Otros servicios de la administración pública n.c.p."/>
    <s v="CCE-16 Contratación Directa"/>
    <s v="Enero"/>
    <s v="Enero"/>
    <n v="6"/>
    <n v="5040000"/>
    <n v="30240000"/>
    <s v="Gerencia Escuela de Participación "/>
    <s v="1-100-F001_VA-Recursos distrito"/>
    <s v="NO"/>
    <s v="N/A"/>
  </r>
  <r>
    <s v="05 - Construir Bogotá Región con gobierno abierto, transparente y ciudadanía consciente"/>
    <s v="51 - Gobierno Abierto"/>
    <x v="3"/>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Profesional para el seguimiento e implementación de reportes administrativos y tareas de comunicación interna y externa que requiera el ParticiLab."/>
    <s v="O232020200991119_Otros servicios de la administración pública n.c.p."/>
    <s v="CCE-16 Contratación Directa"/>
    <s v="Enero"/>
    <s v="Enero"/>
    <n v="6"/>
    <n v="5040000"/>
    <n v="30240000"/>
    <s v="Gerencia Escuela de Participación "/>
    <s v="1-100-F001_VA-Recursos distrito"/>
    <s v="NO"/>
    <s v="N/A"/>
  </r>
  <r>
    <s v="05 - Construir Bogotá Región con gobierno abierto, transparente y ciudadanía consciente"/>
    <s v="51 - Gobierno Abierto"/>
    <x v="3"/>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Servicios de apoyo a la gestión para realizar las actividades de documentación escrita y audiovisual de las acciones realizadas en el marco Particilab  "/>
    <s v="O232020200991119_Otros servicios de la administración pública n.c.p."/>
    <s v="CCE-16 Contratación Directa"/>
    <s v="Enero"/>
    <s v="Enero"/>
    <n v="5"/>
    <n v="3600000"/>
    <n v="20526000"/>
    <s v="Gerencia Escuela de Participación "/>
    <s v="1-100-F001_VA-Recursos distrito"/>
    <s v="NO"/>
    <s v="N/A"/>
  </r>
  <r>
    <s v="05 - Construir Bogotá Región con gobierno abierto, transparente y ciudadanía consciente"/>
    <s v="51 - Gobierno Abierto"/>
    <x v="3"/>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Adición y prórroga al contrato 249 - 2023 &quot;Prestar los servicios de apoyo a la gestión de manera temporal y con autonomía técnica y administrativa para realizar las actividades de documentación escrita y audiovisual de las acciones realizadas en el marco Particilab.Particilab  "/>
    <s v="O232020200991119_Otros servicios de la administración pública n.c.p."/>
    <s v="CCE-16 Contratación Directa"/>
    <s v="Julio"/>
    <s v="Octubre "/>
    <n v="3"/>
    <n v="3600000"/>
    <n v="10800000"/>
    <s v="Gerencia Escuela de Participación "/>
    <s v="1-100-F001_VA-Recursos distrito"/>
    <s v="NO"/>
    <s v="N/A"/>
  </r>
  <r>
    <s v="05 - Construir Bogotá Región con gobierno abierto, transparente y ciudadanía consciente"/>
    <s v="51 - Gobierno Abierto"/>
    <x v="3"/>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Servicios de apoyo a la gestión  para realizar el diseño gráfico de las actividades y proyectos desarrollados por el Particilab "/>
    <s v="O232020200883990_Otros servicios profesionales, técnicos y empresariales n.c.p."/>
    <s v="CCE-16 Contratación Directa"/>
    <s v="Enero"/>
    <s v="Enero"/>
    <n v="6"/>
    <n v="3831500"/>
    <n v="20526000"/>
    <s v="Gerencia Escuela de Participación "/>
    <s v="1-100-F001_VA-Recursos distrito"/>
    <s v="NO"/>
    <s v="N/A"/>
  </r>
  <r>
    <s v="05 - Construir Bogotá Región con gobierno abierto, transparente y ciudadanía consciente"/>
    <s v="51 - Gobierno Abierto"/>
    <x v="3"/>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Producción de cajas de herramientas y club de la democracia."/>
    <s v="O232020200991119_Otros servicios de la administración pública n.c.p."/>
    <s v="CCE-06 Selección abreviada menor cuantía"/>
    <s v="Septiembre"/>
    <s v="Octubre "/>
    <n v="1"/>
    <s v="N/A"/>
    <n v="24000000"/>
    <s v="Gerencia Escuela de Participación "/>
    <s v="1-100-F001_VA-Recursos distrito"/>
    <s v="NO"/>
    <s v="N/A"/>
  </r>
  <r>
    <s v="05 - Construir Bogotá Región con gobierno abierto, transparente y ciudadanía consciente"/>
    <s v="51 - Gobierno Abierto"/>
    <x v="3"/>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s v="80141600;80141900;80111600;81141600"/>
    <s v="Prestar los servicios profesionales, de manera temporal y con autonomía técnica y administrativa para implementar metodologías de innovación en la participación prara los Laboratorios de Innovación Ciudadana LABIC."/>
    <s v="O232020200883990_Otros servicios profesionales, técnicos y empresariales n.c.p."/>
    <s v="CCE-16 Contratación Directa"/>
    <s v="Enero"/>
    <s v="Enero"/>
    <n v="3"/>
    <n v="6635000"/>
    <n v="19905000"/>
    <s v="Gerencia Escuela de Participación "/>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coordinar actividades requeridas a fin de avanzar en el cumplimiento de metas estratégicas de la gestión del Talento Humano del IDPAC."/>
    <s v="O232020200883990_Otros servicios profesionales, técnicos y empresariales n.c.p."/>
    <s v="CCE-16 Contratación Directa"/>
    <s v="Enero "/>
    <s v="Enero "/>
    <n v="7"/>
    <n v="7416000"/>
    <n v="51912000"/>
    <s v="Secretaria General-Talento Humano "/>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Adicion y prorroga No1 del contrato 15 del 2023 cuyo objeto es &quot; Prestar los servicios profesionales de manera temporal, con autonomía técnica y administrativa para coordinar actividades requeridas a fin de avanzar en el cumplimiento de metas estratégicas de la gestión del Talento Humano del IDPAC&quot;."/>
    <s v="O232020200883990_Otros servicios profesionales, técnicos y empresariales n.c.p."/>
    <s v="CCE-16 Contratación Directa"/>
    <s v="Agosto"/>
    <s v="Septiembre"/>
    <n v="3"/>
    <n v="7416000"/>
    <n v="22248000"/>
    <s v="Secretaria General-Talento Humano "/>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servicios de apoyo a la gestión técnica y administrativa del Sistema de Gestión de Salud y Seguridad en el Trabajo SG-SST del IDPAC."/>
    <s v="O232020200883990_Otros servicios profesionales, técnicos y empresariales n.c.p."/>
    <s v="CCE-16 Contratación Directa"/>
    <s v="Enero "/>
    <s v="Enero "/>
    <n v="7"/>
    <n v="3090000"/>
    <n v="21630000"/>
    <s v="Secretaria General-Talento Humano "/>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Adición y prorroga No 1 del contrato # 38 del 2023 cuyo objeto es Prestar servicios de apoyo a la gestión técnica y administrativa del Sistema de Gestión de Salud y Seguridad en el Trabajo SG-SST del IDPAC."/>
    <s v="O232020200883990_Otros servicios profesionales, técnicos y empresariales n.c.p."/>
    <s v="CCE-16 Contratación Directa"/>
    <s v="Agosto"/>
    <s v="Agosto "/>
    <n v="3"/>
    <n v="3090000"/>
    <n v="9270000"/>
    <s v="Secretaria General-Talento Humano "/>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
    <s v="O232020200883990_Otros servicios profesionales, técnicos y empresariales n.c.p."/>
    <s v="CCE-16 Contratación Directa"/>
    <s v="Enero "/>
    <s v="Febrero"/>
    <n v="7"/>
    <n v="4326000"/>
    <n v="30282000"/>
    <s v="Secretaria General-Talento Humano "/>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Adicion y prorroga No 01 del contrato No 109 del 2023 cuyo objeto es &quo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quot;"/>
    <s v="O232020200883990_Otros servicios profesionales, técnicos y empresariales n.c.p."/>
    <s v="CCE-16 Contratación Directa"/>
    <s v="Agosto"/>
    <s v="Septiembre"/>
    <n v="3"/>
    <n v="4326000"/>
    <n v="12978000"/>
    <s v="Secretaria General-Talento Humano "/>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para gestionar y hacer seguimiento al cumplimiento de los estándares mínimos del Sistema de Seguridad y Salud en el Trabajo del IDPAC."/>
    <s v="O232020200883990_Otros servicios profesionales, técnicos y empresariales n.c.p."/>
    <s v="CCE-16 Contratación Directa"/>
    <s v="Enero "/>
    <s v="Enero "/>
    <n v="7"/>
    <n v="4532000"/>
    <n v="31724000"/>
    <s v="Secretaria General-Talento Humano "/>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Adicion y prorroga No 1 del contrato # 51 del 2023 cuyo objeto es &quot;Prestar los servicios profesionales para gestionar y hacer seguimiento al cumplimiento de los estándares mínimos del Sistema de Seguridad y Salud en el Trabajo del IDPAC."/>
    <s v="O232020200883990_Otros servicios profesionales, técnicos y empresariales n.c.p."/>
    <s v="CCE-16 Contratación Directa"/>
    <s v="Agosto"/>
    <s v="Septiembre"/>
    <n v="3"/>
    <n v="4532000"/>
    <n v="13444933"/>
    <s v="Secretaria General-Talento Humano "/>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servicios profesionales con autonomía técnica y administrativa para realizar acciones y metodologías de intervención de clima laboral y transformación de cultura organizacional del IDPAC."/>
    <s v="O232020200883990_Otros servicios profesionales, técnicos y empresariales n.c.p."/>
    <s v="CCE-16 Contratación Directa"/>
    <s v="Enero "/>
    <s v="Enero "/>
    <n v="7"/>
    <n v="4120000"/>
    <n v="28840000"/>
    <s v="Secretaria General-Talento Humano "/>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Adición y prorroga No1 del contrato 079 del 2023 cuyo objeto es “Prestar servicios profesionales con autonomía técnica y administrativa para realizar acciones y metodologías de intervención de clima laboral y transformación de cultura organizacional del IDPAC.&quot;"/>
    <s v="O232020200883990_Otros servicios profesionales, técnicos y empresariales n.c.p."/>
    <s v="CCE-16 Contratación Directa"/>
    <s v="Agosto"/>
    <s v="Septiembre"/>
    <n v="3.5"/>
    <n v="4120000"/>
    <n v="14420000"/>
    <s v="Secretaria General-Talento Humano "/>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ción de servicios de apoyo a la gestión para acompañar la gestión administrativa y de gestión documental de los trámites adelantadas por el Proceso de Gestión de Talento Humano del Instituto Distrital de la Participación y Acción Comunal. "/>
    <s v="O232020200883990_Otros servicios profesionales, técnicos y empresariales n.c.p."/>
    <s v="CCE-16 Contratación Directa"/>
    <s v="Enero "/>
    <s v="Febrero"/>
    <n v="7"/>
    <n v="2266000"/>
    <n v="15862000"/>
    <s v="Secretaria General-Talento Humano "/>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Adición y prorroga No. 1 del contrato 261 del 2023 cuyo objeto es prestación de servicios de apoyo a la gestión para acompañar la gestión administrativa y de gestión documental de los trámites adelantadas por el Proceso de Gestión de Talento Humano del Instituto Distrital de la Participación y Acción Comunal."/>
    <s v="O232020200883990_Otros servicios profesionales, técnicos y empresariales n.c.p."/>
    <s v="CCE-16 Contratación Directa"/>
    <s v="Octubre"/>
    <s v="Octubre"/>
    <n v="2"/>
    <n v="2266000"/>
    <n v="4532000"/>
    <s v="Secretaria General-Talento Humano "/>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 "/>
    <s v="O232020200883990_Otros servicios profesionales, técnicos y empresariales n.c.p."/>
    <s v="CCE-16 Contratación Directa"/>
    <s v="Marzo "/>
    <s v="Abril "/>
    <n v="7"/>
    <n v="4000000"/>
    <n v="28000000"/>
    <s v="Secretaria General "/>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Adiciòn y prorroga No 1 del contrato No 326 del 2023 , cuyo objeto es &quot;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quot;. "/>
    <s v="O232020200883990_Otros servicios profesionales, técnicos y empresariales n.c.p."/>
    <s v="CCE-16 Contratación Directa"/>
    <s v="Noviembre"/>
    <s v="Diciembre"/>
    <n v="3.5"/>
    <n v="4000000"/>
    <n v="14000000"/>
    <s v="Secretaria General "/>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
    <s v="O232020200883990_Otros servicios profesionales, técnicos y empresariales n.c.p."/>
    <s v="CCE-16 Contratación Directa"/>
    <s v="Enero "/>
    <s v="Enero "/>
    <n v="7"/>
    <n v="5500000"/>
    <n v="38500000"/>
    <s v="Secretaria General "/>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
    <s v="O232020200883990_Otros servicios profesionales, técnicos y empresariales n.c.p."/>
    <s v="CCE-16 Contratación Directa"/>
    <s v="Agosto"/>
    <s v="Agosto "/>
    <n v="5"/>
    <n v="5500000"/>
    <n v="27500000"/>
    <s v="Secretaria General "/>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con autonomía técnica administrativa, de manera temporal, para asesorar jurídicamente a la Secretaría General del Instituto en los asuntos de su competencia, sus procesos de gestión y sus proyectos de inversión."/>
    <s v="O232020200883990_Otros servicios profesionales, técnicos y empresariales n.c.p."/>
    <s v="CCE-16 Contratación Directa"/>
    <s v="Enero "/>
    <s v="Enero "/>
    <n v="7"/>
    <n v="6000000"/>
    <n v="42000000"/>
    <s v="Secretaria General "/>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Adicion y prorroga No1 del contrato No 17 del 2023 cuyo objeto es &quot;Prestar los servicios profesionales con autonomía técnica administrativa, de manera temporal, para asesorar jurídicamente a la Secretaría General del Instituto en los asuntos de su competencia, sus procesos de gestión y sus proyectos de inversió"/>
    <s v="O232020200883990_Otros servicios profesionales, técnicos y empresariales n.c.p."/>
    <s v="CCE-16 Contratación Directa"/>
    <s v="Agosto"/>
    <s v="Septiembre"/>
    <n v="3"/>
    <n v="6000000"/>
    <n v="18000000"/>
    <s v="Secretaria General "/>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brindar apoyo jurídico en los asuntos administrativos y de gestión concernientes a la Secretaría General del IDPAC"/>
    <s v="O232020200883990_Otros servicios profesionales, técnicos y empresariales n.c.p."/>
    <s v="CCE-16 Contratación Directa"/>
    <s v="Enero "/>
    <s v="Febrero"/>
    <n v="7"/>
    <n v="4500000"/>
    <n v="31500000"/>
    <s v="Secretaria General "/>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brindar apoyo jurídico en los asuntos administrativos y de gestión concernientes a la Secretaría General del IDPAC"/>
    <s v="O232020200883990_Otros servicios profesionales, técnicos y empresariales n.c.p."/>
    <s v="CCE-16 Contratación Directa"/>
    <s v="Agosto"/>
    <s v="Septiembre"/>
    <n v="5"/>
    <n v="4500000"/>
    <n v="22500000"/>
    <s v="Secretaria General "/>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con autonomía técnica, administrativa y de manera temporal  para acompañar la gestión administrativa y presupuestal de los proyectos de inversión y del presupuesto de funcionamiento a cargo de la Secretaría General del IDPAC"/>
    <s v="O232020200883990_Otros servicios profesionales, técnicos y empresariales n.c.p."/>
    <s v="CCE-16 Contratación Directa"/>
    <s v="Enero "/>
    <s v="Febrero"/>
    <n v="7"/>
    <n v="6500000"/>
    <n v="45500000"/>
    <s v="Secretaria General "/>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con autonomía técnica, administrativa y de manera temporal  para acompañar la gestión administrativa y presupuestal de los proyectos de inversión y del presupuesto de funcionamiento a cargo de la Secretaría General del IDPAC"/>
    <s v="O232020200883990_Otros servicios profesionales, técnicos y empresariales n.c.p."/>
    <s v="CCE-16 Contratación Directa"/>
    <s v="Agosto"/>
    <s v="Agosto "/>
    <n v="5"/>
    <n v="6500000"/>
    <n v="32500000"/>
    <s v="Secretaria General "/>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de apoyo a la gestión de manera temporal, con autonomía técnica y administrativa para realizar labores técnicas y operativas en el desarrollo de los procedimientos de gestión documental de la Oficina Asesora Jurídica."/>
    <s v="O232020200883990_Otros servicios profesionales, técnicos y empresariales n.c.p."/>
    <s v="CCE-16 Contratación Directa"/>
    <s v="Marzo "/>
    <s v="Abril "/>
    <n v="7"/>
    <n v="2987000"/>
    <n v="20909000"/>
    <s v="Oficina Jurídica"/>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Adicion y prorroga 1 al contrato No 344 del 2023 cuyo objeto es &quot;Prestar los servicios de apoyo a la gestión de manera temporal, con autonomía técnica y administrativa para realizar labores técnicas y operativas en el desarrollo de los procedimientos de gestión documental de la Oficina Asesora Jurídica&quot;."/>
    <s v="O232020200883990_Otros servicios profesionales, técnicos y empresariales n.c.p."/>
    <s v="CCE-16 Contratación Directa"/>
    <s v="Noviembre"/>
    <s v="Noviembre"/>
    <n v="3"/>
    <n v="2987000"/>
    <n v="8961000"/>
    <s v="Oficina Jurídica"/>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ejercer la representación judicial y extrajudicial del Instituto Distrital de Participación y Acción Comunal, competencia de la Oficina Asesora Jurídica."/>
    <s v="O232020200883990_Otros servicios profesionales, técnicos y empresariales n.c.p."/>
    <s v="CCE-16 Contratación Directa"/>
    <s v="Enero "/>
    <s v="Enero "/>
    <n v="7"/>
    <n v="5150000"/>
    <n v="36050000"/>
    <s v="Oficina Jurídica"/>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Adicion y prorroga 1 al contrato No 7 del 2023 cuyo objeto es &quot; Prestar los servicios profesionales de manera temporal, con autonomía técnica y administrativa para ejercer la representación judicial y extrajudicial del Instituto Distrital de Participación y Acción Comunal, competencia de la Oficina Asesora Jurídica&quot;."/>
    <s v="O232020200883990_Otros servicios profesionales, técnicos y empresariales n.c.p."/>
    <s v="CCE-16 Contratación Directa"/>
    <s v="Agosto"/>
    <s v="Agosto "/>
    <n v="3.5"/>
    <n v="5150000"/>
    <n v="18025000"/>
    <s v="Oficina Jurídica"/>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
    <s v="O232020200883990_Otros servicios profesionales, técnicos y empresariales n.c.p."/>
    <s v="CCE-16 Contratación Directa"/>
    <s v="Febrero"/>
    <s v="Febrero"/>
    <n v="7"/>
    <n v="4277000"/>
    <n v="29939000"/>
    <s v="Oficina Jurídica"/>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Adicion y prorroga 1 al contrato No 203 del 2023 cuyo objeto es &quot; 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quot;"/>
    <s v="O232020200883990_Otros servicios profesionales, técnicos y empresariales n.c.p."/>
    <s v="CCE-16 Contratación Directa"/>
    <s v="Sepiembre"/>
    <s v="Septiembre"/>
    <n v="3"/>
    <n v="4277000"/>
    <n v="12831000"/>
    <s v="Oficina Jurídica"/>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idica.  "/>
    <s v="O232020200883990_Otros servicios profesionales, técnicos y empresariales n.c.p."/>
    <s v="CCE-16 Contratación Directa"/>
    <s v="Enero "/>
    <s v="Febrero"/>
    <n v="7"/>
    <n v="6798000"/>
    <n v="47586000"/>
    <s v="Oficina Jurídica"/>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ADICIÓN Y PRÓRROGA 1 al contrato 073 de 2023 cuyo objeto es: “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
    <s v="O232020200883990_Otros servicios profesionales, técnicos y empresariales n.c.p."/>
    <s v="CCE-16 Contratación Directa"/>
    <s v="Septiembre"/>
    <s v="Septiembre"/>
    <n v="4"/>
    <n v="6798000"/>
    <n v="27192000"/>
    <s v="Oficina Jurídica"/>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
    <s v="O232020200883990_Otros servicios profesionales, técnicos y empresariales n.c.p."/>
    <s v="CCE-16 Contratación Directa"/>
    <s v="Mayo"/>
    <s v="Mayo"/>
    <n v="6"/>
    <n v="4400000"/>
    <n v="26400000"/>
    <s v="Oficina Jurídica"/>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
    <s v="O232020200883990_Otros servicios profesionales, técnicos y empresariales n.c.p."/>
    <s v="CCE-16 Contratación Directa"/>
    <s v="Abril"/>
    <s v="Abril "/>
    <n v="7"/>
    <n v="4532000"/>
    <n v="31724000"/>
    <s v="Oficina Jurídica"/>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Adicion y prorroga 1 al contrato No325 del 2023 cuyo objeto es &quot; 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quot;."/>
    <s v="O232020200883990_Otros servicios profesionales, técnicos y empresariales n.c.p."/>
    <s v="CCE-16 Contratación Directa"/>
    <s v="Noviembre"/>
    <s v="Noviembre"/>
    <n v="3"/>
    <n v="4532000"/>
    <n v="13596000"/>
    <s v="Oficina Jurídica"/>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 Profesional para realizar la estructuración técnica, económica y financiera de los trámites contractuales adelantados por el Proceso de Gestión Contractual del Instituto Distrital de la Participación y Acción Comunal."/>
    <s v="O232020200883990_Otros servicios profesionales, técnicos y empresariales n.c.p."/>
    <s v="CCE-16 Contratación Directa"/>
    <s v="Enero "/>
    <s v="Enero "/>
    <n v="4"/>
    <n v="5150000"/>
    <n v="21630000"/>
    <s v="Secretaria General-Gestión Contractual"/>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ofesional para realizar la estructuración técnica, económica y financiera de los trámites contractuales adelantados por el Proceso de Gestión Contractual del Instituto Distrital de la Participación y Acción Comunal."/>
    <s v="O232020200883990_Otros servicios profesionales, técnicos y empresariales n.c.p."/>
    <s v="CCE-16 Contratación Directa"/>
    <s v="Junio"/>
    <s v="Julio"/>
    <n v="4"/>
    <n v="5150000"/>
    <n v="20600000"/>
    <s v="Secretaria General-Gestión Contractual"/>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Adiccion y prorroga 1  al contrato No 371 cuyo objeto es &quot; Profesional para realizar la estructuración técnica, económica y financiera de los trámites contractuales adelantados por el Proceso de Gestión Contractual del Instituto Distrital de la Participación y Acción Comunal."/>
    <s v="O232020200883990_Otros servicios profesionales, técnicos y empresariales n.c.p."/>
    <s v="CCE-16 Contratación Directa"/>
    <s v="Noviembre"/>
    <s v="Diciembre"/>
    <n v="1"/>
    <n v="5150000"/>
    <n v="5150000"/>
    <s v="Secretaria General-Gestión Contractual"/>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ción de servicios profesionales para adelantar jurídicamente el desarrollo de los procedimientos adelantados por el Proceso de Gestión Contractual del Instituto Distrital de la Participación y Acción Comunal."/>
    <s v="O232020200883990_Otros servicios profesionales, técnicos y empresariales n.c.p."/>
    <s v="CCE-16 Contratación Directa"/>
    <s v="Enero "/>
    <s v="Enero "/>
    <n v="7"/>
    <n v="6500000"/>
    <n v="45500000"/>
    <s v="Secretaria General-Gestión Contractual"/>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Adiciòn y prorroga 1 al contrato No 144 de 2023 cuyo objeto es &quot;Prestación de servicios profesionales para adelantar jurídicamente el desarrollo de los procedimientos adelantados por el Proceso de Gestión Contractual del Instituto Distrital de la Participación y Acción Comunal.&quot;"/>
    <s v="O232020200883990_Otros servicios profesionales, técnicos y empresariales n.c.p."/>
    <s v="CCE-16 Contratación Directa"/>
    <s v="Septiembre"/>
    <s v="Septiembre"/>
    <n v="2"/>
    <n v="6500000"/>
    <n v="13000000"/>
    <s v="Secretaria General-Gestión Contractual"/>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sus servicios profesionales para adelantar jurídicamente el desarrollo de los procedimientos adelantados por el Proceso de Gestión Contractual del Instituto Distrital de la Participación y Acción Comunal&quot;."/>
    <s v="O232020200883990_Otros servicios profesionales, técnicos y empresariales n.c.p."/>
    <s v="CCE-16 Contratación Directa"/>
    <s v="Agosto"/>
    <s v="Agosto "/>
    <n v="4"/>
    <n v="6500000"/>
    <n v="26000000"/>
    <s v="Secretaria General-Gestión Contractual"/>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Adicición y prorroga No 01 del contrato No 370 del 2023 cuyo objeto es &quot;Prestar`sus servicios profesionales para adelantar jurídicamente el desarrollo de los procedimientos adelantados por el Proceso de Gestión Contractual del Instituto Distrital de la Participación y Acción Comunal&quot;."/>
    <s v="O232020200883990_Otros servicios profesionales, técnicos y empresariales n.c.p."/>
    <s v="CCE-16 Contratación Directa"/>
    <s v="Noviembre"/>
    <s v="Diciembre"/>
    <n v="2"/>
    <n v="6500000"/>
    <n v="13000000"/>
    <s v="Secretaria General-Gestión Contractual"/>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
    <s v="O232020200883990_Otros servicios profesionales, técnicos y empresariales n.c.p."/>
    <s v="CCE-16 Contratación Directa"/>
    <s v="Enero "/>
    <s v="Enero "/>
    <n v="7"/>
    <n v="4000000"/>
    <n v="28000000"/>
    <s v="Secretaria General-Gestión Contractual"/>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
    <s v="O232020200883990_Otros servicios profesionales, técnicos y empresariales n.c.p."/>
    <s v="CCE-16 Contratación Directa"/>
    <s v="Agosto"/>
    <s v="Agosto "/>
    <n v="4"/>
    <n v="4000000"/>
    <n v="16000000"/>
    <s v="Secretaria General-Gestión Contractual"/>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Adicion y prorroga 1 al contrato No 360 del 2023 cuyo objeto es &quot;Profesional para acompañar jurídicamente el desarrollo de los procedimientos precontractuales, contractuales y postcontractuales adelantados por el Proceso de Gestión Contractual."/>
    <s v="O232020200883990_Otros servicios profesionales, técnicos y empresariales n.c.p."/>
    <s v="CCE-16 Contratación Directa"/>
    <s v="Agosto"/>
    <s v="Agosto "/>
    <n v="3"/>
    <n v="6500000"/>
    <n v="19500000"/>
    <s v="Secretaria General-Gestión Contractual"/>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 Profesional para acompañar jurídicamente el desarrollo de los trámites postcontractuales, adelantados por el Proceso de Gestión Contractual del Instituto Distrital de la Participación y Acción Comunal."/>
    <s v="O232020200883990_Otros servicios profesionales, técnicos y empresariales n.c.p."/>
    <s v="CCE-16 Contratación Directa"/>
    <s v="Enero "/>
    <s v="Febrero"/>
    <n v="7"/>
    <n v="4223000"/>
    <n v="29561000"/>
    <s v="Secretaria General-Gestión Contractual"/>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Adición y prorroga No 1 del contrato No 125 del 2023 cuyo objeto es &quot;Prestar los servicios profesionales de manera temporal, con autonomía técnica y administrativa para acompañar jurídicamente el desarrollo de los trámites postcontractuales, adelantados por el Proceso de Gestión Contractual del Instituto Distrital de la Participación y Acción Comunal.&quot;"/>
    <s v="O232020200883990_Otros servicios profesionales, técnicos y empresariales n.c.p."/>
    <s v="CCE-16 Contratación Directa"/>
    <s v="Agosto"/>
    <s v="Septiembre"/>
    <n v="2"/>
    <n v="4223000"/>
    <n v="8446000"/>
    <s v="Secretaria General-Gestión Contractual"/>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 Profesional para acompañar jurídicamente el desarrollo de los procedimientos precontractuales y contractuales adelantados por el Proceso de Gestión Contractual."/>
    <s v="O232020200883990_Otros servicios profesionales, técnicos y empresariales n.c.p."/>
    <s v="CCE-16 Contratación Directa"/>
    <s v="Enero "/>
    <s v="Enero "/>
    <n v="7"/>
    <n v="4000000"/>
    <n v="28000000"/>
    <s v="Secretaria General-Gestión Contractual"/>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 Profesional para acompañar técnicamente el desarrollo de los procedimientos de gestión documental del Proceso de Gestión Contractual del Instituto Distrital de la Participación y Acción Comunal."/>
    <s v="O232020200883990_Otros servicios profesionales, técnicos y empresariales n.c.p."/>
    <s v="CCE-16 Contratación Directa"/>
    <s v="Enero "/>
    <s v="Febrero"/>
    <n v="7"/>
    <n v="3605000"/>
    <n v="25235000"/>
    <s v="Secretaria General-Gestión Contractual"/>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 Profesional para acompañar técnicamente el desarrollo de los procedimientos de gestión documental del Proceso de Gestión Contractual del Instituto Distrital de la Participación y Acción Comunal. "/>
    <s v="O232020200883990_Otros servicios profesionales, técnicos y empresariales n.c.p."/>
    <s v="CCE-16 Contratación Directa"/>
    <s v="Agosto"/>
    <s v="Septiembre"/>
    <n v="4"/>
    <n v="3605000"/>
    <n v="14420000"/>
    <s v="Secretaria General-Gestión Contractual"/>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        "/>
    <s v="O232020200883990_Otros servicios profesionales, técnicos y empresariales n.c.p."/>
    <s v="CCE-16 Contratación Directa"/>
    <s v="Marzo "/>
    <s v="Marzo"/>
    <n v="6"/>
    <n v="2163000"/>
    <n v="12978000"/>
    <s v="Secretaria General-Gestión Contractual"/>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 Profesional para asesorar jurídicamente los procedimientos precontractuales, contractuales y postcontractuales y las demás actividades relacionadas con el Proceso de Gestión Contractual."/>
    <s v="O232020200883990_Otros servicios profesionales, técnicos y empresariales n.c.p."/>
    <s v="CCE-16 Contratación Directa"/>
    <s v="Enero "/>
    <s v="Febrero"/>
    <n v="3.8"/>
    <n v="9000000"/>
    <n v="34500000"/>
    <s v="Secretaria General-Gestión Contractual"/>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 Profesional para acompañar jurídicamente el desarrollo de los procedimientos precontractuales y contractuales adelantados por el Proceso de Gestión Contractual"/>
    <s v="O232020200883990_Otros servicios profesionales, técnicos y empresariales n.c.p."/>
    <s v="CCE-16 Contratación Directa"/>
    <s v="Enero "/>
    <s v="Enero "/>
    <n v="7"/>
    <n v="3600000"/>
    <n v="25200000"/>
    <s v="Secretaria General-Gestión Contractual"/>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 Profesional para brindar soporte jurídico en los procesos precontractuales y contractuales, adelantados por el Proceso de Gestión Contractual del Instituto Distrital de la Participación y Acción Comunal"/>
    <s v="O232020200883990_Otros servicios profesionales, técnicos y empresariales n.c.p."/>
    <s v="CCE-16 Contratación Directa"/>
    <s v="Enero "/>
    <s v="Enero "/>
    <n v="5"/>
    <n v="5500000"/>
    <n v="25850000"/>
    <s v="Secretaria General-Gestión Contractual"/>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 Profesional para acompañar jurídicamente el desarrollo de los procedimientos precontractuales y contractuales adelantados por el Proceso de Gestión Contractual."/>
    <s v="O232020200883990_Otros servicios profesionales, técnicos y empresariales n.c.p."/>
    <s v="CCE-16 Contratación Directa"/>
    <s v="Enero "/>
    <s v="Enero "/>
    <n v="7"/>
    <n v="4600000"/>
    <n v="32200000"/>
    <s v="Secretaria General-Gestión Contractual"/>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Adicion y prorroga No 1 del contrato No 30 del 2023 cuyo objeto es &quot;Profesional para acompañar jurídicamente el desarrollo de los procedimientos precontractuales y contractuales adelantados por el Proceso de Gestión Contractual.&quot;"/>
    <s v="O232020200883990_Otros servicios profesionales, técnicos y empresariales n.c.p."/>
    <s v="CCE-16 Contratación Directa"/>
    <s v="Agosto"/>
    <s v="Agosto "/>
    <n v="3"/>
    <n v="4600000"/>
    <n v="13800000"/>
    <s v="Secretaria General-Gestión Contractual"/>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ción de servicios profesionales para adelantar labores administrativas, de capacitación y administración de las bases de datos asociadas al Proceso de gestión contractual."/>
    <s v="O232020200883990_Otros servicios profesionales, técnicos y empresariales n.c.p."/>
    <s v="CCE-16 Contratación Directa"/>
    <s v="Enero "/>
    <s v="Enero "/>
    <n v="7"/>
    <n v="4000000"/>
    <n v="28000000"/>
    <s v="Secretaria General-Gestión Contractual"/>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ción de servicios profesionales para adelantar labores administrativas, de capacitación y administración de las bases de datos asociadas al Proceso de gestión contractual."/>
    <s v="O232020200883990_Otros servicios profesionales, técnicos y empresariales n.c.p."/>
    <s v="CCE-16 Contratación Directa"/>
    <s v="Agosto"/>
    <s v="Septiembre"/>
    <n v="5"/>
    <n v="4000000"/>
    <n v="20000000"/>
    <s v="Secretaria General-Gestión Contractual"/>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2- Mejorar 100 % la infraestructura y dotación requerida por la entidad"/>
    <n v="80111600"/>
    <s v="Prestar los servicios profesionales de manera temporal, con autonomía técnica y administrativa, para acompañar y desarrollar las actividades precontractuales, contractuales y postcontractuales requeridas en el Proceso de Gestión de Recursos Físicos del Instituto"/>
    <s v="O232020200883990_Otros servicios profesionales, técnicos y empresariales n.c.p."/>
    <s v="CCE-16 Contratación Directa"/>
    <s v="Enero "/>
    <s v="Febrero"/>
    <n v="7"/>
    <n v="5000000"/>
    <n v="35000000"/>
    <s v="Secretaria General-Gestión de Recursos Físicos "/>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2- Mejorar 100 % la infraestructura y dotación requerida por la entidad"/>
    <n v="80111600"/>
    <s v="Adicion y prorroga No1 del contrato No 314 del 2023 cuyo objeto es &quot;Prestar los servicios profesionales de manera temporal, con autonomía técnica y administrativa, para acompañar y desarrollar las actividades precontractuales, contractuales y postcontractuales requeridas en el Proceso de Gestión de Recursos Físicos del Instituto&quot;"/>
    <s v="O232020200883990_Otros servicios profesionales, técnicos y empresariales n.c.p."/>
    <s v="CCE-16 Contratación Directa"/>
    <s v="Sepiembre"/>
    <s v="Octubre "/>
    <n v="1.5"/>
    <n v="5000000"/>
    <n v="7500000"/>
    <s v="Secretaria General-Gestión de Recursos Físicos "/>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2- Mejorar 100 % la infraestructura y dotación requerida por la entidad"/>
    <n v="80111600"/>
    <s v="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
    <s v="O232020200883990_Otros servicios profesionales, técnicos y empresariales n.c.p."/>
    <s v="CCE-16 Contratación Directa"/>
    <s v="Enero "/>
    <s v="Enero "/>
    <n v="6"/>
    <n v="5665000"/>
    <n v="33990000"/>
    <s v="Secretaria General-Gestión de Recursos Físicos "/>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2- Mejorar 100 % la infraestructura y dotación requerida por la entidad"/>
    <n v="80111600"/>
    <s v="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
    <s v="O232020200883990_Otros servicios profesionales, técnicos y empresariales n.c.p."/>
    <s v="CCE-16 Contratación Directa"/>
    <s v="Agosto"/>
    <s v="Agosto "/>
    <n v="3"/>
    <n v="5665000"/>
    <n v="16995000"/>
    <s v="Secretaria General-Gestión de Recursos Físicos "/>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apoyar las actividades asociadas al Sistema Integrado de Gestión y a los procedimientos administrativos que tiene a cargo el proceso de Recursos Físicos."/>
    <s v="O232020200883990_Otros servicios profesionales, técnicos y empresariales n.c.p."/>
    <s v="CCE-16 Contratación Directa"/>
    <s v="Enero "/>
    <s v="Febrero"/>
    <n v="7"/>
    <n v="4120000"/>
    <n v="28840000"/>
    <s v="Secretaria General-Gestión de Recursos Físicos "/>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apoyar las actividades asociadas al Sistema Integrado de Gestión y a los procedimientos administrativos que tiene a cargo el proceso de Recursos Físicos."/>
    <s v="O232020200883990_Otros servicios profesionales, técnicos y empresariales n.c.p."/>
    <s v="CCE-16 Contratación Directa"/>
    <s v="Agosto"/>
    <s v="Septiembre"/>
    <n v="4"/>
    <n v="4120000"/>
    <n v="16480000"/>
    <s v="Secretaria General-Gestión de Recursos Físicos "/>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ejecutar actividades y temas correspondientes del proceso de gestión documental de la Secretaria General del Instituto Distrital de Participación y Acción Comunal."/>
    <s v="O232020200883990_Otros servicios profesionales, técnicos y empresariales n.c.p."/>
    <s v="CCE-16 Contratación Directa"/>
    <s v="Enero "/>
    <s v="Enero "/>
    <n v="7"/>
    <n v="6695000"/>
    <n v="46865000"/>
    <s v="Secretaría General Gestión Documental"/>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ejecutar la implementación del Sistema Integrado de Conservación Documental del proceso de gestión documental en el Instituto Distrital de Participación y Acción Comunal."/>
    <s v="O232020200883990_Otros servicios profesionales, técnicos y empresariales n.c.p."/>
    <s v="CCE-16 Contratación Directa"/>
    <s v="Febrero"/>
    <s v="Marzo"/>
    <n v="4"/>
    <n v="4800000"/>
    <n v="19200000"/>
    <s v="Secretaría General Gestión Documental"/>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2- Mejorar 100 % la infraestructura y dotación requerida por la entidad"/>
    <s v="30111900;72103300;72102900;72121103;72153200;72153600;81101500;81101700;81101701"/>
    <s v="Adecuación y Mejoramiento de la Infraestructura Física de la Sede Principal del IDPAC - Etapa III"/>
    <s v="O2320202005040154129 Servicios generales de construcción de otros edificios no residenciales"/>
    <s v="Selección abreviada menor cuantia"/>
    <s v="Junio"/>
    <s v="Octubre "/>
    <n v="6"/>
    <n v="33956666.666666664"/>
    <n v="203740000"/>
    <s v="Secretaria General-Gestión de Recursos Físicos "/>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2- Mejorar 100 % la infraestructura y dotación requerida por la entidad"/>
    <s v="30111900;72103300;72102900;72121103;72153200;72153600;81101500;81101700;81101701"/>
    <s v="Interventoría técnica, administrativa, financiera y jurídica al contrato cuyo objeto es: Adecuación y mejoramiento de la infraestructura física de la sede principal del IDPAC - Etapa III"/>
    <s v="O2320202005040154129 Servicios generales de construcción de otros edificios no residenciales"/>
    <s v="Concurso de meritos "/>
    <s v="Junio"/>
    <s v="Septiembre"/>
    <n v="7"/>
    <n v="5000000"/>
    <n v="35700000"/>
    <s v="Secretaria General-Gestión de Recursos Físicos "/>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auación, implementación y sostenibilidad  del Modelo Integrado de Planeación y gestión - MIPG."/>
    <s v="O232020200883990_Otros servicios profesionales, técnicos y empresariales n.c.p."/>
    <s v="CCE-16 Contratación Directa"/>
    <s v="Enero "/>
    <s v="Enero "/>
    <n v="7"/>
    <n v="7000000"/>
    <n v="49000000"/>
    <s v="Oficina Asesora de Planeación"/>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auación, implementación y sostenibilidad  del Modelo Integrado de Planeación y gestión - MIPG."/>
    <s v="O232020200883990_Otros servicios profesionales, técnicos y empresariales n.c.p."/>
    <s v="CCE-16 Contratación Directa"/>
    <s v="Agosto"/>
    <s v="Agosto "/>
    <n v="5"/>
    <n v="7000000"/>
    <n v="35000000"/>
    <s v="Oficina Asesora de Planeación"/>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
    <s v="O232020200883990_Otros servicios profesionales, técnicos y empresariales n.c.p."/>
    <s v="CCE-16 Contratación Directa"/>
    <s v="Enero "/>
    <s v="Enero "/>
    <n v="7"/>
    <n v="5300000"/>
    <n v="37100000"/>
    <s v="Oficina Asesora de Planeación"/>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
    <s v="O232020200883990_Otros servicios profesionales, técnicos y empresariales n.c.p."/>
    <s v="CCE-16 Contratación Directa"/>
    <s v="Agosto"/>
    <s v="Agosto "/>
    <n v="5"/>
    <n v="5300000"/>
    <n v="26500000"/>
    <s v="Oficina Asesora de Planeación"/>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
    <s v="O232020200883990_Otros servicios profesionales, técnicos y empresariales n.c.p."/>
    <s v="CCE-16 Contratación Directa"/>
    <s v="Enero "/>
    <s v="Enero "/>
    <n v="8"/>
    <n v="5000000"/>
    <n v="40000000"/>
    <s v="Oficina Asesora de Planeación"/>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Adicion y prorroga 1 al contrato No 214 del 2023 cuyo objeto es &quot;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quot;. "/>
    <s v="O232020200883990_Otros servicios profesionales, técnicos y empresariales n.c.p."/>
    <s v="CCE-16 Contratación Directa"/>
    <s v="Noviembree"/>
    <s v="Noviembre"/>
    <n v="3"/>
    <n v="5000000"/>
    <n v="15000000"/>
    <s v="Oficina Asesora de Planeación"/>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
    <s v="O232020200883990_Otros servicios profesionales, técnicos y empresariales n.c.p."/>
    <s v="CCE-16 Contratación Directa"/>
    <s v="Enero "/>
    <s v="Enero "/>
    <n v="7"/>
    <n v="3422000"/>
    <n v="23954000"/>
    <s v="Oficina Asesora de Planeación"/>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r los servicios de apoyo a la gestión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esta oficina."/>
    <s v="O232020200883990_Otros servicios profesionales, técnicos y empresariales n.c.p."/>
    <s v="CCE-16 Contratación Directa"/>
    <s v="Diciembre "/>
    <s v="Diciembre "/>
    <s v="1 mes_x000a_8 días"/>
    <n v="3422000"/>
    <n v="4344000"/>
    <s v="Oficina Asesora de Planeación"/>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orientar y hacer seguimiento a la funcionalidad de la herramienta SIG PARTICIPO y atender los requerimientos de los procesos y/o depedencias en la captura, reporte y calidad de la información que produce la entidad, así como el cargue correcto de planes, programas y proyectos en el aplicativo."/>
    <s v="O232020200883990_Otros servicios profesionales, técnicos y empresariales n.c.p."/>
    <s v="CCE-16 Contratación Directa"/>
    <s v="Enero "/>
    <s v="Enero "/>
    <n v="7"/>
    <n v="3530000"/>
    <n v="24710000"/>
    <s v="Oficina Asesora de Planeación"/>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orientar y hacer seguimiento a la funcionalidad de la herramienta SIG PARTICIPO y atender los requerimientos de los procesos y/o depedencias en la captura, reporte y calidad de la información que produce la entidad, así como el cargue correcto de planes, programas y proyectos en el aplicativo."/>
    <s v="O232020200883990_Otros servicios profesionales, técnicos y empresariales n.c.p."/>
    <s v="CCE-16 Contratación Directa"/>
    <s v="Agosto"/>
    <s v="Agosto "/>
    <n v="5"/>
    <n v="3530000"/>
    <n v="17650000"/>
    <s v="Oficina Asesora de Planeación"/>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
    <s v="O232020200883990_Otros servicios profesionales, técnicos y empresariales n.c.p."/>
    <s v="CCE-16 Contratación Directa"/>
    <s v="Enero "/>
    <s v="Enero "/>
    <n v="3"/>
    <n v="5300000"/>
    <n v="15900000"/>
    <s v="Oficina Asesora de Planeación"/>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 "/>
    <s v="O232020200883990_Otros servicios profesionales, técnicos y empresariales n.c.p."/>
    <s v="CCE-16 Contratación Directa"/>
    <s v="Enero "/>
    <s v="Enero "/>
    <n v="7"/>
    <n v="6180000"/>
    <n v="43260000"/>
    <s v="Oficina Asesora de Planeación"/>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 "/>
    <s v="O232020200883990_Otros servicios profesionales, técnicos y empresariales n.c.p."/>
    <s v="CCE-16 Contratación Directa"/>
    <s v="Agosto"/>
    <s v="Agosto "/>
    <n v="5"/>
    <n v="6180000"/>
    <n v="30900000"/>
    <s v="Oficina Asesora de Planeación"/>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
    <s v="O232020200883990_Otros servicios profesionales, técnicos y empresariales n.c.p."/>
    <s v="CCE-16 Contratación Directa"/>
    <s v="Enero "/>
    <s v="Enero "/>
    <n v="7"/>
    <n v="4944000"/>
    <n v="34608000"/>
    <s v="Oficina de Control Interno"/>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
    <s v="O232020200883990_Otros servicios profesionales, técnicos y empresariales n.c.p."/>
    <s v="CCE-16 Contratación Directa"/>
    <s v="Septiembre"/>
    <s v="Octubre"/>
    <n v="3"/>
    <n v="4944000"/>
    <n v="14832000"/>
    <s v="Oficina de Control Interno"/>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 "/>
    <s v="O232020200883990_Otros servicios profesionales, técnicos y empresariales n.c.p."/>
    <s v="CCE-16 Contratación Directa"/>
    <s v="Enero "/>
    <s v="Enero "/>
    <n v="7"/>
    <n v="4944000"/>
    <n v="34608000"/>
    <s v="Oficina de Control Interno"/>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 "/>
    <s v="O232020200883990_Otros servicios profesionales, técnicos y empresariales n.c.p."/>
    <s v="CCE-16 Contratación Directa"/>
    <s v="Septiembre"/>
    <s v="Octubre"/>
    <n v="4"/>
    <n v="4944000"/>
    <n v="19776000"/>
    <s v="Oficina de Control Interno"/>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
    <s v="O232020200883990_Otros servicios profesionales, técnicos y empresariales n.c.p."/>
    <s v="CCE-16 Contratación Directa"/>
    <s v="Enero "/>
    <s v="Enero "/>
    <n v="7"/>
    <n v="4944000"/>
    <n v="34608000"/>
    <s v="Oficina de Control Interno"/>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
    <s v="O232020200883990_Otros servicios profesionales, técnicos y empresariales n.c.p."/>
    <s v="CCE-16 Contratación Directa"/>
    <s v="Octubre"/>
    <s v="Octubre"/>
    <n v="4"/>
    <n v="4944000"/>
    <n v="19776000"/>
    <s v="Oficina de Control Interno"/>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apoyar a la Dirección General en la orientación y aplicación de políticas, objetivos estratégicos, planes y programas."/>
    <s v="O232020200883990_Otros servicios profesionales, técnicos y empresariales n.c.p."/>
    <s v="CCE-16 Contratación Directa"/>
    <s v="Mayo "/>
    <s v="Junio"/>
    <n v="6"/>
    <n v="5000000"/>
    <n v="30000000"/>
    <s v="Dirección general"/>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Adicion y prorroga 1 al contrato No 368 del 2023 cuyo objeto es &quot;Prestar los servicios profesionales de manera temporal, con autonomía técnica y administrativa para apoyar a la Dirección General en la orientación y aplicación de políticas, objetivos estratégicos, planes y programas&quot;."/>
    <s v="O232020200883990_Otros servicios profesionales, técnicos y empresariales n.c.p."/>
    <s v="CCE-16 Contratación Directa"/>
    <s v="Septiembre"/>
    <s v="Octubre"/>
    <n v="2"/>
    <n v="5000000"/>
    <n v="10000000"/>
    <s v="Dirección general"/>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asesorar a la Dirección General en el seguimiento de las políticas, planes y proyectos del Instituto."/>
    <s v="O232020200883990_Otros servicios profesionales, técnicos y empresariales n.c.p."/>
    <s v="CCE-16 Contratación Directa"/>
    <s v="Enero "/>
    <s v="Febrero"/>
    <n v="7"/>
    <n v="7000000"/>
    <n v="49000000"/>
    <s v="Dirección general"/>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Adciion y prorroga 1 al conttrato No 121 del 2023 cuyo objeto es &quot; Prestar los servicios profesionales de manera temporal, con autonomía técnica y administrativa para asesorar a la Dirección General en el seguimiento de las políticas, planes y proyectos del Instituto."/>
    <s v="O232020200883990_Otros servicios profesionales, técnicos y empresariales n.c.p."/>
    <s v="CCE-16 Contratación Directa"/>
    <s v="Agosto"/>
    <s v="Septiembre"/>
    <n v="3"/>
    <n v="7000000"/>
    <n v="21000000"/>
    <s v="Dirección general"/>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apoyar a la Dirección General en el seguimiento de la estrategia &quot;Obras con Saldo Pedagógico para el Cuidado y la Participación Ciudadana"/>
    <s v="O232020200883990_Otros servicios profesionales, técnicos y empresariales n.c.p."/>
    <s v="CCE-16 Contratación Directa"/>
    <s v="Febrero"/>
    <s v="Marzo"/>
    <n v="7"/>
    <n v="5000000"/>
    <n v="35000000"/>
    <s v="Dirección general"/>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apoyar jurídicamente la proyección y revisión de documentos relacionados asuntos laborales y administrativos de la entidad"/>
    <s v="O232020200883990_Otros servicios profesionales, técnicos y empresariales n.c.p."/>
    <s v="CCE-16 Contratación Directa"/>
    <s v="Enero "/>
    <s v="Febrero"/>
    <n v="5"/>
    <n v="5000000"/>
    <n v="23166667"/>
    <s v="Dirección general"/>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apoyar jurídicamente la proyección y revisión de documentos relacionados asuntos laborales y administrativos de la entidad"/>
    <s v="O232020200883990_Otros servicios profesionales, técnicos y empresariales n.c.p."/>
    <s v="CCE-16 Contratación Directa"/>
    <s v="Agosto"/>
    <s v="Septiembre"/>
    <n v="3"/>
    <n v="5000000"/>
    <n v="15000000"/>
    <s v="Dirección general"/>
    <s v="1-100-F001_VA-Recursos distrito"/>
    <s v="NO"/>
    <s v="N/A"/>
  </r>
  <r>
    <s v="05 - Construir Bogotá Región con gobierno abierto, transparente y ciudadanía consciente"/>
    <s v="56 - Gestión Pública Efectiva"/>
    <x v="5"/>
    <s v="527 - Implementar una (1) estrategia para fortalecer y modernizar la capacidad tecnológica del Sector Gobierno"/>
    <s v="3 - Adquirir 100% los servicios e infraestructura TI de la entidad"/>
    <n v="80111600"/>
    <s v="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
    <s v="O232020200883990_Otros servicios profesionales, técnicos y empresariales n.c.p."/>
    <s v="CCE-16 Contratación Directa"/>
    <s v="Febrero"/>
    <s v="Febrero"/>
    <n v="7"/>
    <n v="5500000"/>
    <n v="38500000"/>
    <s v="Secretaría General- Gestión de Tecnologías de la Información"/>
    <s v="1-100-F001_VA-Recursos distrito"/>
    <s v="NO"/>
    <s v="N/A"/>
  </r>
  <r>
    <s v="05 - Construir Bogotá Región con gobierno abierto, transparente y ciudadanía consciente"/>
    <s v="56 - Gestión Pública Efectiva"/>
    <x v="5"/>
    <s v="527 - Implementar una (1) estrategia para fortalecer y modernizar la capacidad tecnológica del Sector Gobierno"/>
    <s v="3 - Adquirir 100% los servicios e infraestructura TI de la entidad"/>
    <n v="80111600"/>
    <s v="Adicion y prorroga No 1 al Contrato 213-2023 con objeto 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s v="O232020200883990_Otros servicios profesionales, técnicos y empresariales n.c.p."/>
    <s v="CCE-16 Contratación Directa"/>
    <s v="Agosto"/>
    <s v="Septiembre"/>
    <n v="3.5"/>
    <n v="5500000"/>
    <n v="19250000"/>
    <s v="Secretaría General- Gestión de Tecnologías de la Información"/>
    <s v="1-100-F001_VA-Recursos distrito"/>
    <s v="NO"/>
    <s v="N/A"/>
  </r>
  <r>
    <s v="05 - Construir Bogotá Región con gobierno abierto, transparente y ciudadanía consciente"/>
    <s v="56 - Gestión Pública Efectiva"/>
    <x v="5"/>
    <s v="527 - Implementar una (1) estrategia para fortalecer y modernizar la capacidad tecnológica del Sector Gobierno"/>
    <s v="1 - Implementar 100% la política de Gobierno Digital y la arquitectura empresarial"/>
    <n v="80111600"/>
    <s v="Prestar los servicios profesionales, de manera temporal con autonomía técnica y administrativa para el desarrollo, implementación y puesta en producción de los sitios web que adelanta el IDPAC."/>
    <s v="O232020200883990_Otros servicios profesionales, técnicos y empresariales n.c.p."/>
    <s v="CCE-16 Contratación Directa"/>
    <s v="Septiembre"/>
    <s v="Octubre "/>
    <n v="3"/>
    <n v="5500000"/>
    <n v="16500000"/>
    <s v="Secretaría General- Gestión de Tecnologías de la Información"/>
    <s v="1-100-F001_VA-Recursos distrito"/>
    <s v="NO"/>
    <s v="N/A"/>
  </r>
  <r>
    <s v="05 - Construir Bogotá Región con gobierno abierto, transparente y ciudadanía consciente"/>
    <s v="56 - Gestión Pública Efectiva"/>
    <x v="5"/>
    <s v="527 - Implementar una (1) estrategia para fortalecer y modernizar la capacidad tecnológica del Sector Gobierno"/>
    <s v="1 - Implementar 100% la política de Gobierno Digital y la arquitectura empresarial"/>
    <n v="80111600"/>
    <s v="Prestar los servicios profesionales de manera temporal con autonomía técnica y administrativa para la actualización, documentación, revisión y ejecución de la gestion de proyectos  del proceso de Gestión de las Tecnologías de la información del Instituto Distrital de la Participación y Acción Comunal (IDPAC)."/>
    <s v="O232020200883990_Otros servicios profesionales, técnicos y empresariales n.c.p."/>
    <s v="CCE-16 Contratación Directa"/>
    <s v="Febrero"/>
    <s v="Febrero"/>
    <n v="7"/>
    <n v="4400000"/>
    <n v="30800000"/>
    <s v="Secretaría General- Gestión de Tecnologías de la Información"/>
    <s v="1-100-F001_VA-Recursos distrito"/>
    <s v="NO"/>
    <s v="N/A"/>
  </r>
  <r>
    <s v="05 - Construir Bogotá Región con gobierno abierto, transparente y ciudadanía consciente"/>
    <s v="56 - Gestión Pública Efectiva"/>
    <x v="5"/>
    <s v="527 - Implementar una (1) estrategia para fortalecer y modernizar la capacidad tecnológica del Sector Gobierno"/>
    <s v="1 - Implementar 100% la política de Gobierno Digital y la arquitectura empresarial"/>
    <n v="80111600"/>
    <s v="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
    <s v="O232020200883990_Otros servicios profesionales, técnicos y empresariales n.c.p."/>
    <s v="CCE-16 Contratación Directa"/>
    <s v="Agosto"/>
    <s v="Agosto"/>
    <n v="4.5"/>
    <n v="4400000"/>
    <n v="19800000"/>
    <s v="Secretaría General- Gestión de Tecnologías de la Información"/>
    <s v="1-100-F001_VA-Recursos distrito"/>
    <s v="NO"/>
    <s v="N/A"/>
  </r>
  <r>
    <s v="05 - Construir Bogotá Región con gobierno abierto, transparente y ciudadanía consciente"/>
    <s v="56 - Gestión Pública Efectiva"/>
    <x v="5"/>
    <s v="527 - Implementar una (1) estrategia para fortalecer y modernizar la capacidad tecnológica del Sector Gobierno"/>
    <s v="1 - Implementar 100% la política de Gobierno Digital y la arquitectura empresarial"/>
    <n v="80111600"/>
    <s v="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
    <s v="O232020200883990_Otros servicios profesionales, técnicos y empresariales n.c.p."/>
    <s v="CCE-16 Contratación Directa"/>
    <s v="Septiembre"/>
    <s v="Octubre "/>
    <n v="3"/>
    <n v="5500000"/>
    <n v="16500000"/>
    <s v="Secretaría General- Gestión de Tecnologías de la Información"/>
    <s v="1-100-F001_VA-Recursos distrito"/>
    <s v="NO"/>
    <s v="N/A"/>
  </r>
  <r>
    <s v="05 - Construir Bogotá Región con gobierno abierto, transparente y ciudadanía consciente"/>
    <s v="56 - Gestión Pública Efectiva"/>
    <x v="5"/>
    <s v="527 - Implementar una (1) estrategia para fortalecer y modernizar la capacidad tecnológica del Sector Gobierno"/>
    <s v="3 - Adquirir 100% los servicios e infraestructura TI de la entidad"/>
    <n v="80111600"/>
    <s v="Prestar los servicios de apoyo a la gestio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
    <s v="O232020200883990_Otros servicios profesionales, técnicos y empresariales n.c.p."/>
    <s v="CCE-16 Contratación Directa"/>
    <s v="Enero"/>
    <s v="Enero"/>
    <n v="7"/>
    <n v="3421248"/>
    <n v="23948736"/>
    <s v="Secretaría General- Gestión de Tecnologías de la Información"/>
    <s v="1-100-F001_VA-Recursos distrito"/>
    <s v="NO"/>
    <s v="N/A"/>
  </r>
  <r>
    <s v="05 - Construir Bogotá Región con gobierno abierto, transparente y ciudadanía consciente"/>
    <s v="56 - Gestión Pública Efectiva"/>
    <x v="5"/>
    <s v="527 - Implementar una (1) estrategia para fortalecer y modernizar la capacidad tecnológica del Sector Gobierno"/>
    <s v="3 - Adquirir 100% los servicios e infraestructura TI de la entidad"/>
    <n v="80111600"/>
    <s v="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
    <s v="O232020200883990_Otros servicios profesionales, técnicos y empresariales n.c.p."/>
    <s v="CCE-16 Contratación Directa"/>
    <s v="Agosto"/>
    <s v="Agosto"/>
    <n v="3"/>
    <n v="3421248"/>
    <n v="10263744"/>
    <s v="Secretaría General- Gestión de Tecnologías de la Información"/>
    <s v="1-100-F001_VA-Recursos distrito"/>
    <s v="NO"/>
    <s v="N/A"/>
  </r>
  <r>
    <s v="05 - Construir Bogotá Región con gobierno abierto, transparente y ciudadanía consciente"/>
    <s v="56 - Gestión Pública Efectiva"/>
    <x v="5"/>
    <s v="527 - Implementar una (1) estrategia para fortalecer y modernizar la capacidad tecnológica del Sector Gobierno"/>
    <s v="3 - Adquirir 100% los servicios e infraestructura TI de la entidad"/>
    <n v="80111600"/>
    <s v="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on de tecnologias  de la informacion del Instituto Distrital de la Participación y Acción Comunal (IDPAC)."/>
    <s v="O232020200883990_Otros servicios profesionales, técnicos y empresariales n.c.p."/>
    <s v="CCE-16 Contratación Directa"/>
    <s v="Febrero"/>
    <s v="Febrero"/>
    <n v="7"/>
    <n v="4429000"/>
    <n v="31003000"/>
    <s v="Secretaría General- Gestión de Tecnologías de la Información"/>
    <s v="1-100-F001_VA-Recursos distrito"/>
    <s v="NO"/>
    <s v="N/A"/>
  </r>
  <r>
    <s v="05 - Construir Bogotá Región con gobierno abierto, transparente y ciudadanía consciente"/>
    <s v="56 - Gestión Pública Efectiva"/>
    <x v="5"/>
    <s v="527 - Implementar una (1) estrategia para fortalecer y modernizar la capacidad tecnológica del Sector Gobierno"/>
    <s v="3 - Adquirir 100% los servicios e infraestructura TI de la entidad"/>
    <n v="80111600"/>
    <s v="Prestar los servicios profesionales, de manera temporal con autonomía técnica y administrativa, para realizar el soporte técnico y actualización, diagnostico y parametrización de los módulos que soportan las actividades de los procesos de apoyo de la entidad. De la Secretaria general Proceso de gestión de tecnologías  de la información del Instituto Distrital de la Participación y Acción Comunal (IDPAC)."/>
    <s v="O232020200883990_Otros servicios profesionales, técnicos y empresariales n.c.p."/>
    <s v="CCE-16 Contratación Directa"/>
    <s v="Agosto"/>
    <s v="Septiembre"/>
    <n v="4"/>
    <n v="4429000"/>
    <n v="17716000"/>
    <s v="Secretaría General- Gestión de Tecnologías de la Información"/>
    <s v="1-100-F001_VA-Recursos distrito"/>
    <s v="NO"/>
    <s v="N/A"/>
  </r>
  <r>
    <s v="05 - Construir Bogotá Región con gobierno abierto, transparente y ciudadanía consciente"/>
    <s v="56 - Gestión Pública Efectiva"/>
    <x v="5"/>
    <s v="527 - Implementar una (1) estrategia para fortalecer y modernizar la capacidad tecnológica del Sector Gobierno"/>
    <s v="1 - Implementar 100% la política de Gobierno Digital y la arquitectura empresarial"/>
    <n v="80111600"/>
    <s v="Prestar los servicios profesionales de manera temporal  con autonomía técnica y administrativa para asegurar, controlar, ejecutar y brindar soporte  a las herramientas y desarrollos  generados por el proceso de gestión de tecnologías de la información delInstituto Distrital de la Participación y Acción Comunal (IDPAC)."/>
    <s v="O232020200883990_Otros servicios profesionales, técnicos y empresariales n.c.p."/>
    <s v="CCE-16 Contratación Directa"/>
    <s v="Enero"/>
    <s v="Enero"/>
    <n v="7"/>
    <n v="4100000"/>
    <n v="28700000"/>
    <s v="Secretaría General- Gestión de Tecnologías de la Información"/>
    <s v="1-100-F001_VA-Recursos distrito"/>
    <s v="NO"/>
    <s v="N/A"/>
  </r>
  <r>
    <s v="05 - Construir Bogotá Región con gobierno abierto, transparente y ciudadanía consciente"/>
    <s v="56 - Gestión Pública Efectiva"/>
    <x v="5"/>
    <s v="527 - Implementar una (1) estrategia para fortalecer y modernizar la capacidad tecnológica del Sector Gobierno"/>
    <s v="1 - Implementar 100% la política de Gobierno Digital y la arquitectura empresarial"/>
    <n v="80111600"/>
    <s v="Prestar los servicios profesionales de manera temporal  con autonomía técnica y administrativa para asegurar, controlar, ejecutar y brindar soporte  a las herramientas y desarrollos  generados por el proceso de gestión de tecnologías de la información delInstituto Distrital de la Participación y Acción Comunal (IDPAC)."/>
    <s v="O232020200883990_Otros servicios profesionales, técnicos y empresariales n.c.p."/>
    <s v="CCE-16 Contratación Directa"/>
    <s v="Agosto"/>
    <s v="Septiembre"/>
    <n v="3.5"/>
    <n v="4100000"/>
    <n v="14350000"/>
    <s v="Secretaría General- Gestión de Tecnologías de la Información"/>
    <s v="1-100-F001_VA-Recursos distrito"/>
    <s v="NO"/>
    <s v="N/A"/>
  </r>
  <r>
    <s v="05 - Construir Bogotá Región con gobierno abierto, transparente y ciudadanía consciente"/>
    <s v="56 - Gestión Pública Efectiva"/>
    <x v="5"/>
    <s v="527 - Implementar una (1) estrategia para fortalecer y modernizar la capacidad tecnológica del Sector Gobierno"/>
    <s v="3 - Adquirir 100% los servicios e infraestructura TI de la entidad"/>
    <n v="80111600"/>
    <s v="Prestar los servicios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
    <s v="O232020200883990_Otros servicios profesionales, técnicos y empresariales n.c.p."/>
    <s v="CCE-16 Contratación Directa"/>
    <s v="Enero"/>
    <s v="Enero"/>
    <n v="7"/>
    <n v="3400000"/>
    <n v="23800000"/>
    <s v="Secretaría General- Gestión de Tecnologías de la Información"/>
    <s v="1-100-F001_VA-Recursos distrito"/>
    <s v="NO"/>
    <s v="N/A"/>
  </r>
  <r>
    <s v="05 - Construir Bogotá Región con gobierno abierto, transparente y ciudadanía consciente"/>
    <s v="56 - Gestión Pública Efectiva"/>
    <x v="5"/>
    <s v="527 - Implementar una (1) estrategia para fortalecer y modernizar la capacidad tecnológica del Sector Gobierno"/>
    <s v="3 - Adquirir 100% los servicios e infraestructura TI de la entidad"/>
    <n v="80111600"/>
    <s v="Prestar los servicios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
    <s v="O232020200883990_Otros servicios profesionales, técnicos y empresariales n.c.p."/>
    <s v="CCE-16 Contratación Directa"/>
    <s v="Septiembre"/>
    <s v="Septiembre"/>
    <n v="4"/>
    <n v="3425000"/>
    <n v="13700000"/>
    <s v="Secretaría General- Gestión de Tecnologías de la Información"/>
    <s v="1-100-F001_VA-Recursos distrito"/>
    <s v="NO"/>
    <s v="N/A"/>
  </r>
  <r>
    <s v="05 - Construir Bogotá Región con gobierno abierto, transparente y ciudadanía consciente"/>
    <s v="56 - Gestión Pública Efectiva"/>
    <x v="5"/>
    <s v="527 - Implementar una (1) estrategia para fortalecer y modernizar la capacidad tecnológica del Sector Gobierno"/>
    <s v="3 - Adquirir 100% los servicios e infraestructura TI de la entidad"/>
    <n v="80111600"/>
    <s v="Prestar los servicios profesionales,de manera temporal con autonomía técnica y administrativa para garantizar la seguridad perimetral,mantener la  disponibilidad de la  infraestructura tecnológica, asegurar la conectividad a nivel de  LAN Y WLAN de hardware y nivel físico al igual que lña infraestructura  Cluod Computing  en el Proceso de gestion de tecnologias de la informacion Instituto Distrital de la Participación y Acción Comunal (IDPAC)."/>
    <s v="O232020200883990_Otros servicios profesionales, técnicos y empresariales n.c.p."/>
    <s v="CCE-16 Contratación Directa"/>
    <s v="Enero"/>
    <s v="Enero"/>
    <n v="7"/>
    <n v="5665000"/>
    <n v="39655000"/>
    <s v="Secretaría General- Gestión de Tecnologías de la Información"/>
    <s v="1-100-F001_VA-Recursos distrito"/>
    <s v="NO"/>
    <s v="N/A"/>
  </r>
  <r>
    <s v="05 - Construir Bogotá Región con gobierno abierto, transparente y ciudadanía consciente"/>
    <s v="56 - Gestión Pública Efectiva"/>
    <x v="5"/>
    <s v="527 - Implementar una (1) estrategia para fortalecer y modernizar la capacidad tecnológica del Sector Gobierno"/>
    <s v="3 - Adquirir 100% los servicios e infraestructura TI de la entidad"/>
    <n v="80111600"/>
    <s v="Prestar los servicios profesionales,de manera temporal con autonomía técnica y administrativa para garantizar la seguridad perimetral,mantener la  disponibilidad de la  infraestructura tecnológica, asegurar la conectividad a nivel de  LAN Y WLAN de hardware y nivel físico al igual que lña infraestructura  Cluod Computing  en el Proceso de gestion de tecnologias de la informacion Instituto Distrital de la Participación y Acción Comunal (IDPAC)."/>
    <s v="O232020200883990_Otros servicios profesionales, técnicos y empresariales n.c.p."/>
    <s v="CCE-16 Contratación Directa"/>
    <s v="Agosto"/>
    <s v="Septiembre"/>
    <n v="4"/>
    <n v="5665000"/>
    <n v="22660000"/>
    <s v="Secretaría General- Gestión de Tecnologías de la Información"/>
    <s v="1-100-F001_VA-Recursos distrito"/>
    <s v="NO"/>
    <s v="N/A"/>
  </r>
  <r>
    <s v="05 - Construir Bogotá Región con gobierno abierto, transparente y ciudadanía consciente"/>
    <s v="56 - Gestión Pública Efectiva"/>
    <x v="5"/>
    <s v="527 - Implementar una (1) estrategia para fortalecer y modernizar la capacidad tecnológica del Sector Gobierno"/>
    <s v="3 - Adquirir 100% los servicios e infraestructura TI de la entidad"/>
    <n v="80111600"/>
    <s v="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
    <s v="O232020200883990_Otros servicios profesionales, técnicos y empresariales n.c.p."/>
    <s v="CCE-16 Contratación Directa"/>
    <s v="Febrero"/>
    <s v="Febrero"/>
    <n v="7"/>
    <n v="3421248"/>
    <n v="23948736"/>
    <s v="Secretaría General- Gestión de Tecnologías de la Información"/>
    <s v="1-100-F001_VA-Recursos distrito"/>
    <s v="NO"/>
    <s v="N/A"/>
  </r>
  <r>
    <s v="05 - Construir Bogotá Región con gobierno abierto, transparente y ciudadanía consciente"/>
    <s v="56 - Gestión Pública Efectiva"/>
    <x v="5"/>
    <s v="527 - Implementar una (1) estrategia para fortalecer y modernizar la capacidad tecnológica del Sector Gobierno"/>
    <s v="3 - Adquirir 100% los servicios e infraestructura TI de la entidad"/>
    <n v="80111600"/>
    <s v="Adicion y prorroga No1 del contrato 285 cuyo objeto es &quot; 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quot;."/>
    <s v="O232020200883990_Otros servicios profesionales, técnicos y empresariales n.c.p."/>
    <s v="CCE-16 Contratación Directa"/>
    <s v="Agosto"/>
    <s v="Agosto "/>
    <n v="3.5"/>
    <n v="3421248"/>
    <n v="11974368"/>
    <s v="Secretaría General- Gestión de Tecnologías de la Información"/>
    <s v="1-100-F001_VA-Recursos distrito"/>
    <s v="NO"/>
    <s v="N/A"/>
  </r>
  <r>
    <s v="05 - Construir Bogotá Región con gobierno abierto, transparente y ciudadanía consciente"/>
    <s v="56 - Gestión Pública Efectiva"/>
    <x v="5"/>
    <s v="527 - Implementar una (1) estrategia para fortalecer y modernizar la capacidad tecnológica del Sector Gobierno"/>
    <s v="1 - Implementar 100% la política de Gobierno Digital y la arquitectura empresarial"/>
    <n v="80111600"/>
    <s v="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
    <s v="O232020200883990_Otros servicios profesionales, técnicos y empresariales n.c.p."/>
    <s v="CCE-16 Contratación Directa"/>
    <s v="Enero"/>
    <s v="Enero"/>
    <n v="7"/>
    <n v="8500000"/>
    <n v="59500000"/>
    <s v="Secretaría General- Gestión de Tecnologías de la Información"/>
    <s v="1-100-F001_VA-Recursos distrito"/>
    <s v="NO"/>
    <s v="N/A"/>
  </r>
  <r>
    <s v="05 - Construir Bogotá Región con gobierno abierto, transparente y ciudadanía consciente"/>
    <s v="56 - Gestión Pública Efectiva"/>
    <x v="5"/>
    <s v="527 - Implementar una (1) estrategia para fortalecer y modernizar la capacidad tecnológica del Sector Gobierno"/>
    <s v="1 - Implementar 100% la política de Gobierno Digital y la arquitectura empresarial"/>
    <n v="80111600"/>
    <s v="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
    <s v="O232020200883990_Otros servicios profesionales, técnicos y empresariales n.c.p."/>
    <s v="CCE-16 Contratación Directa"/>
    <s v="Agosto"/>
    <s v="Agosto "/>
    <n v="5"/>
    <n v="8500000"/>
    <n v="42500000"/>
    <s v="Secretaría General- Gestión de Tecnologías de la Información"/>
    <s v="1-100-F001_VA-Recursos distrito"/>
    <s v="NO"/>
    <s v="N/A"/>
  </r>
  <r>
    <s v="05 - Construir Bogotá Región con gobierno abierto, transparente y ciudadanía consciente"/>
    <s v="56 - Gestión Pública Efectiva"/>
    <x v="5"/>
    <s v="527 - Implementar una (1) estrategia para fortalecer y modernizar la capacidad tecnológica del Sector Gobierno"/>
    <s v="3 - Adquirir 100% los servicios e infraestructura TI de la entidad"/>
    <n v="80111600"/>
    <s v="Prestar los servicios de Apoyo  a la gestión de manera temporal con autonomía técnica y administrativa para realizar el desarrollo de las funcionalidades adicionales del Sistema de Gestión Documental Orfeo, del Instituto Distrital de la Participación y Acción Comunal (IDPAC)."/>
    <s v="O232020200883990_Otros servicios profesionales, técnicos y empresariales n.c.p."/>
    <s v="CCE-16 Contratación Directa"/>
    <s v="Febrero"/>
    <s v="Febrero"/>
    <n v="7"/>
    <n v="3421248"/>
    <n v="23948736"/>
    <s v="Secretaría General- Gestión de Tecnologías de la Información"/>
    <s v="1-100-F001_VA-Recursos distrito"/>
    <s v="NO"/>
    <s v="N/A"/>
  </r>
  <r>
    <s v="05 - Construir Bogotá Región con gobierno abierto, transparente y ciudadanía consciente"/>
    <s v="56 - Gestión Pública Efectiva"/>
    <x v="5"/>
    <s v="527 - Implementar una (1) estrategia para fortalecer y modernizar la capacidad tecnológica del Sector Gobierno"/>
    <s v="3 - Adquirir 100% los servicios e infraestructura TI de la entidad"/>
    <n v="80111600"/>
    <s v="Adicion y prorroga No 01 del contrato No 311 cuyo objeto es &quot; Prestar los servicios de Apoyo  a la gestión de manera temporal con autonomía técnica y administrativa para realizar el desarrollo de las funcionalidades adicionales del Sistema de Gestión Documental Orfeo, del Instituto Distrital de la Participación y Acción Comunal (IDPAC)&quot;."/>
    <s v="O232020200883990_Otros servicios profesionales, técnicos y empresariales n.c.p."/>
    <s v="CCE-16 Contratación Directa"/>
    <s v="Sepiembre"/>
    <s v="Septiembre"/>
    <n v="3"/>
    <n v="3421248"/>
    <n v="10263744"/>
    <s v="Secretaría General- Gestión de Tecnologías de la Información"/>
    <s v="1-100-F001_VA-Recursos distrito"/>
    <s v="NO"/>
    <s v="N/A"/>
  </r>
  <r>
    <s v="05 - Construir Bogotá Región con gobierno abierto, transparente y ciudadanía consciente"/>
    <s v="56 - Gestión Pública Efectiva"/>
    <x v="5"/>
    <s v="527 - Implementar una (1) estrategia para fortalecer y modernizar la capacidad tecnológica del Sector Gobierno"/>
    <s v="1 - Implementar 100% la política de Gobierno Digital y la arquitectura empresarial"/>
    <n v="80111600"/>
    <s v="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
    <s v="O232020200883990_Otros servicios profesionales, técnicos y empresariales n.c.p."/>
    <s v="CCE-16 Contratación Directa"/>
    <s v="Septiembre"/>
    <s v="Octubre "/>
    <n v="3"/>
    <n v="5500000"/>
    <n v="16500000"/>
    <s v="Secretaría General- Gestión de Tecnologías de la Información"/>
    <s v="1-100-F001_VA-Recursos distrito"/>
    <s v="NO"/>
    <s v="N/A"/>
  </r>
  <r>
    <s v="05 - Construir Bogotá Región con gobierno abierto, transparente y ciudadanía consciente"/>
    <s v="56 - Gestión Pública Efectiva"/>
    <x v="5"/>
    <s v="527 - Implementar una (1) estrategia para fortalecer y modernizar la capacidad tecnológica del Sector Gobierno"/>
    <s v="1 - Implementar 100% la política de Gobierno Digital y la arquitectura empresarial"/>
    <n v="80111600"/>
    <s v="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
    <s v="O232020200883990_Otros servicios profesionales, técnicos y empresariales n.c.p."/>
    <s v="CCE-16 Contratación Directa"/>
    <s v="Agosto"/>
    <s v="Septiembre"/>
    <s v="4 meses_x000a_8 días"/>
    <n v="4708604"/>
    <n v="4708604"/>
    <s v="Secretaría General- Gestión de Tecnologías de la Información"/>
    <s v="1-100-F001_VA-Recursos distrito"/>
    <s v="NO"/>
    <s v="N/A"/>
  </r>
  <r>
    <s v="05 - Construir Bogotá Región con gobierno abierto, transparente y ciudadanía consciente"/>
    <s v="56 - Gestión Pública Efectiva"/>
    <x v="5"/>
    <s v="527 - Implementar una (1) estrategia para fortalecer y modernizar la capacidad tecnológica del Sector Gobierno"/>
    <s v="3 - Adquirir 100% los servicios e infraestructura TI de la entidad"/>
    <n v="45111901"/>
    <s v="Adquirir una solución audiovisual integral para el Auditorio del IDPAC."/>
    <s v="O23201010030302-Maquinaria de informática y sus partes, piezas y accesorios"/>
    <s v="Minima cuantia_x000a_"/>
    <s v="Octubre"/>
    <s v="Noviembre"/>
    <n v="2"/>
    <s v="N/A"/>
    <n v="27923332"/>
    <s v="Secretaría General- Gestión de Tecnologías de la Información"/>
    <s v="1-100-F001_VA-Recursos distrito"/>
    <s v="NO"/>
    <s v="N/A"/>
  </r>
  <r>
    <s v="05 - Construir Bogotá Región con gobierno abierto, transparente y ciudadanía consciente"/>
    <s v="57 - Gestión Pública Local"/>
    <x v="6"/>
    <s v="550 - Implementar una (1) estrategia de asesoría y/o acompañamiento técnico orientada a las 20 alcaldías locales, a las instituciones del distrito y a la ciudadanía, en el proceso de planeación y presupuestos participativos."/>
    <s v="1 -Realizar 98 asesorías técnicas entre alcaldías locales y entidades del distrito, en el proceso de planeación y presupuestos participativos"/>
    <n v="80111600"/>
    <s v="Profesional para asesorar las estrategias territoriales, gobierno abierto y los procesos de planeación participativa"/>
    <s v="O232020200991119_Otros servicios de la administración pública n.c.p."/>
    <s v="CCE-16 Contratación Directa"/>
    <s v="Enero"/>
    <s v="Febrero"/>
    <n v="7"/>
    <n v="4200000"/>
    <n v="29400000"/>
    <s v="Subdirección de Promoción de la Participación "/>
    <s v="1-100-F001_VA-Recursos distrito"/>
    <s v="NO"/>
    <s v="N/A"/>
  </r>
  <r>
    <s v="05 - Construir Bogotá Región con gobierno abierto, transparente y ciudadanía consciente"/>
    <s v="57 - Gestión Pública Local"/>
    <x v="6"/>
    <s v="550 - Implementar una (1) estrategia de asesoría y/o acompañamiento técnico orientada a las 20 alcaldías locales, a las instituciones del distrito y a la ciudadanía, en el proceso de planeación y presupuestos participativos."/>
    <s v="1 -Realizar 98 asesorías técnicas entre alcaldías locales y entidades del distrito, en el proceso de planeación y presupuestos participativos"/>
    <n v="80111600"/>
    <s v="Profesional para asesorar las estrategias territoriales, gobierno abierto y los procesos de planeación participativa"/>
    <s v="O232020200991119_Otros servicios de la administración pública n.c.p."/>
    <s v="CCE-16 Contratación Directa"/>
    <s v="Septiembre"/>
    <s v="Septiembre"/>
    <n v="6"/>
    <n v="4200000"/>
    <n v="25200000"/>
    <s v="Subdirección de Promoción de la Participación "/>
    <s v="1-100-F001_VA-Recursos distrito"/>
    <s v="NO"/>
    <s v="N/A"/>
  </r>
  <r>
    <s v="05 - Construir Bogotá Región con gobierno abierto, transparente y ciudadanía consciente"/>
    <s v="57 - Gestión Pública Local"/>
    <x v="6"/>
    <s v="550 - Implementar una (1) estrategia de asesoría y/o acompañamiento técnico orientada a las 20 alcaldías locales, a las instituciones del distrito y a la ciudadanía, en el proceso de planeación y presupuestos participativos."/>
    <s v="1 -Realizar 98 asesorías técnicas entre alcaldías locales y entidades del distrito, en el proceso de planeación y presupuestos participativos"/>
    <n v="80111600"/>
    <s v="Servicios de apoyo para  organizar asesorías técnicas sobre planeación participativa y en la estrategia de Gobierno Abierto "/>
    <s v="O232020200991119_Otros servicios de la administración pública n.c.p."/>
    <s v="CCE-16 Contratación Directa"/>
    <s v="Enero"/>
    <s v="Febrero"/>
    <n v="4"/>
    <n v="3421000"/>
    <n v="13684000"/>
    <s v="Subdirección de Promoción de la Participación "/>
    <s v="1-100-F001_VA-Recursos distrito"/>
    <s v="NO"/>
    <s v="N/A"/>
  </r>
  <r>
    <s v="05 - Construir Bogotá Región con gobierno abierto, transparente y ciudadanía consciente"/>
    <s v="57 - Gestión Pública Local"/>
    <x v="6"/>
    <s v="550 - Implementar una (1) estrategia de asesoría y/o acompañamiento técnico orientada a las 20 alcaldías locales, a las instituciones del distrito y a la ciudadanía, en el proceso de planeación y presupuestos participativos."/>
    <s v="1 -Realizar 98 asesorías técnicas entre alcaldías locales y entidades del distrito, en el proceso de planeación y presupuestos participativos"/>
    <s v="80141600;80141900;80111600;81141600"/>
    <s v="Prestar los servicios logísticos y operativos necesarios, para la organización y ejecución de actividades y eventos institucionales realizados por el IDPAC. "/>
    <s v="O232020200991119_Otros servicios de la administración pública n.c.p."/>
    <s v="Licitación "/>
    <s v="Marzo "/>
    <s v="Mayo"/>
    <n v="7"/>
    <s v="N/A"/>
    <n v="158933000"/>
    <s v="Subdirección de Promoción de la Participación "/>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7"/>
    <n v="3394880"/>
    <n v="23764160"/>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Adición y Prórroga Cto.103 Prestar los servicios de apoyo a la gestión, de manera temporal, con autonomía técnica y administrativa para implementar el Modelo de Fortalecimiento_x000a_a Instancias y realizar las acciones necesarias para impulsar los procesos y mecanismos de promoción para la participación incidente en las localidades que_x000a_sea requerido."/>
    <s v="O232020200991119_Otros servicios de la administración pública n.c.p."/>
    <s v="CCE-16 Contratación Directa"/>
    <s v="Agosto"/>
    <s v="Septiembre"/>
    <s v="3 meses y_x000a_15 días"/>
    <n v="3394880"/>
    <n v="11882080"/>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7"/>
    <n v="3394880"/>
    <n v="23764160"/>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7"/>
    <n v="3394880"/>
    <n v="23764160"/>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7"/>
    <n v="3394880"/>
    <n v="23764160"/>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7"/>
    <n v="3394880"/>
    <n v="23764160"/>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Adición y Prórroga  Cto.206 Prestar los servicios de apoyo a la gestión, de manera temporal, con autonomía técnica y administrativa para implementar el Modelo de Fortalecimiento_x000a_a Instancias y realizar las acciones necesarias para impulsar los procesos y mecanismos de promoción para la participación incidente en las localidades que_x000a_sea requerido."/>
    <s v="O232020200991119_Otros servicios de la administración pública n.c.p."/>
    <s v="CCE-16 Contratación Directa"/>
    <s v="Sepiembre"/>
    <s v="Sepiembre"/>
    <s v="3 meses y  3 días"/>
    <n v="3394880"/>
    <n v="10524128"/>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Marzo"/>
    <n v="7"/>
    <n v="3394880"/>
    <n v="23764160"/>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Adición y Prórroga Cto.197 Prestar los servicios de apoyo a la gestión, de manera temporal, con autonomía técnica y administrativa para implementar el Modelo de Fortalecimiento_x000a_a Instancias y realizar las acciones necesarias para impulsar los procesos y mecanismos de promoción para la participación incidente en las localidades que_x000a_sea requerido."/>
    <s v="O232020200991119_Otros servicios de la administración pública n.c.p."/>
    <s v="CCE-16 Contratación Directa"/>
    <s v="Sepiembre"/>
    <s v="Octubre "/>
    <s v="2 meses_x000a_24 días"/>
    <n v="3394880"/>
    <n v="9505664"/>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7"/>
    <n v="3394880"/>
    <n v="23764160"/>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Adición y Prórroga Cto. 204 Prestar los servicios de apoyo a la gestión, de manera temporal, con autonomía técnica y administrativa para implementar el Modelo de Fortalecimiento_x000a_a Instancias y realizar las acciones necesarias para impulsar los procesos y mecanismos de promoción para la participación incidente en las localidades que_x000a_sea requerido."/>
    <s v="O232020200991119_Otros servicios de la administración pública n.c.p."/>
    <s v="CCE-16 Contratación Directa"/>
    <s v="Sepiembre"/>
    <s v="Sepiembre"/>
    <s v="3 meses y  4 días"/>
    <n v="3394880"/>
    <n v="10637291"/>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Marzo"/>
    <n v="7"/>
    <n v="3394880"/>
    <n v="23764160"/>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7"/>
    <n v="3394880"/>
    <n v="23764160"/>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Adición Cto.281 Prestar los servicios de apoyo a la gestión, de manera temporal, con autonomía técnica y administrativa para implementar el Modelo de Fortalecimiento_x000a_a Instancias y realizar las acciones necesarias para impulsar los procesos y mecanismos de promoción para la participación incidente en las localidades que_x000a_sea requerido."/>
    <s v="O232020200991119_Otros servicios de la administración pública n.c.p."/>
    <s v="CCE-16 Contratación Directa"/>
    <s v="Sepiembre"/>
    <s v="Octubre "/>
    <s v="2 meses_x000a_7 días"/>
    <n v="3394880"/>
    <n v="7581899"/>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7"/>
    <n v="3394880"/>
    <n v="23764160"/>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7"/>
    <n v="3394880"/>
    <n v="23764160"/>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Adición y Prórroga Cto.248 Prestar los servicios de apoyo a la gestión, de manera temporal, con autonomía técnica y administrativa para implementar el Modelo de Fortalecimiento_x000a_a Instancias y realizar las acciones necesarias para impulsar los procesos y mecanismos de promoción para la participación incidente en las localidades que_x000a_sea requerido."/>
    <s v="O232020200991119_Otros servicios de la administración pública n.c.p."/>
    <s v="CCE-16 Contratación Directa"/>
    <s v="Sepiembre"/>
    <s v="Octubre "/>
    <s v="2 meses_x000a_23 días"/>
    <n v="3394880"/>
    <n v="9392501"/>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7"/>
    <n v="3394880"/>
    <n v="23764160"/>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7"/>
    <n v="3394880"/>
    <n v="23764160"/>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Adición y Prórroga Cto.277 Prestar los servicios de apoyo a la gestión, de manera temporal, con autonomía técnica y administrativa para implementar el Modelo de Fortalecimiento_x000a_a Instancias y realizar las acciones necesarias para impulsar los procesos y mecanismos de promoción para la participación incidente en las localidades que_x000a_sea requerido."/>
    <s v="O232020200991119_Otros servicios de la administración pública n.c.p."/>
    <s v="CCE-16 Contratación Directa"/>
    <s v="Sepiembre"/>
    <s v="Octubre "/>
    <s v="2 meses_x000a_15 días"/>
    <n v="3394880"/>
    <n v="8487200"/>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7"/>
    <n v="3394880"/>
    <n v="23764160"/>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Adición y  Prórroga Cto.30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
    <s v="O232020200991119_Otros servicios de la administración pública n.c.p."/>
    <s v="CCE-16 Contratación Directa"/>
    <s v="Septiembre"/>
    <s v="Octubre "/>
    <s v="2 meses_x000a_4 días"/>
    <n v="3394880"/>
    <n v="7242411"/>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7"/>
    <n v="3394880"/>
    <n v="23764160"/>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Adición y Prórroga Cto.253 Prestar los servicios de apoyo a la gestión, de manera temporal, con autonomía técnica y administrativa para implementar el Modelo de Fortalecimiento_x000a_a Instancias y realizar las acciones necesarias para impulsar los procesos y mecanismos de promoción para la participación incidente en las localidades que_x000a_sea requerido."/>
    <s v="O232020200991119_Otros servicios de la administración pública n.c.p."/>
    <s v="CCE-16 Contratación Directa"/>
    <s v="Sepiembre"/>
    <s v="Octubre "/>
    <s v="2 meses_x000a_22 días"/>
    <n v="3394880"/>
    <n v="9279339"/>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7"/>
    <n v="3394880"/>
    <n v="23764160"/>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para realizar revisión de cuentas de cobro, manejo del archivo y del gestor documental ORFEO"/>
    <s v="O232020200991119_Otros servicios de la administración pública n.c.p.."/>
    <s v="CCE-16 Contratación Directa"/>
    <s v="Enero"/>
    <s v="Enero"/>
    <n v="7"/>
    <n v="2333980"/>
    <n v="16337860"/>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Adición y prórroga Cto.229 Prestar los servicios de apoyo a la gestión con autonomía técnica y administrativa de manera temporal, para realizar seguimiento a la gestión administrativa, logística y de archivo a cargo de la Gerencia de Instancias y Mecanismos de Participación."/>
    <s v="O232020200991119_Otros servicios de la administración pública n.c.p.."/>
    <s v="CCE-16 Contratación Directa"/>
    <s v="Septiembre"/>
    <s v="Octubre"/>
    <s v="2 meses_x000a_28 días"/>
    <n v="2333980"/>
    <n v="6846341"/>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para la organización, seguimiento administrativo y financiero de las actividades de la Gerencia de Instancias y Mecanismos de la Participación. "/>
    <s v="O232020200991119_Otros servicios de la administración pública n.c.p."/>
    <s v="CCE-16 Contratación Directa"/>
    <s v="Febrero"/>
    <s v="Febrero "/>
    <n v="7"/>
    <n v="3421000"/>
    <n v="23947000"/>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Profesional para que brinde soporte jurídico y técnico a la Gerencia de Instancias en los asuntos de su competencia, así como, en los procesos y procedimientos precontractuales, contractuales y postcontractuales.  "/>
    <s v="O232020200883990_Otros servicios profesionales, técnicos y empresariales n.c.p."/>
    <s v="CCE-16 Contratación Directa"/>
    <s v="Mayo"/>
    <s v="Julio"/>
    <s v="7 meses"/>
    <n v="3800000"/>
    <n v="26600000"/>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que es de atender a las comunidades."/>
    <s v="CCE-16 Contratación Directa"/>
    <s v="Febrero"/>
    <s v="Febrero "/>
    <n v="7"/>
    <n v="3394880"/>
    <n v="23764160"/>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Adición  y Prórroga Cto.305  Prestar los servicios de apoyo a la gestión, de manera temporal, con autonomía técnica y administrativa para implementar el Modelo de Fortalecimiento_x000a_a Instancias y realizar las acciones necesarias para impulsar los procesos y mecanismos de promoción para la participación incidente en las localidades que_x000a_sea requerido."/>
    <s v="O232020200991119_Otros servicios de la administración pública n.c.p. que es de atender a las comunidades."/>
    <s v="CCE-16 Contratación Directa"/>
    <s v="Octubre"/>
    <s v="Octubre "/>
    <s v="3 meses y 15 días"/>
    <n v="3394880"/>
    <n v="11882080"/>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Profesional para el análisis de información y la construcción de propuestas de intervención participativa local y distrital de la Gerencia de Instancias y Mecanismos de Participación."/>
    <s v="O232020200883990_Otros servicios profesionales, técnicos y empresariales n.c.p."/>
    <s v="CCE-16 Contratación Directa"/>
    <s v="Enero"/>
    <s v="Enero"/>
    <n v="7"/>
    <n v="3819240"/>
    <n v="26734680"/>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Adición Y Prórroga Cto. 221  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
    <s v="O232020200883990_Otros servicios profesionales, técnicos y empresariales n.c.p."/>
    <s v="CCE-16 Contratación Directa"/>
    <s v="Sepiembre"/>
    <s v="Octubre "/>
    <s v="3 meses_x000a_15 días"/>
    <n v="3819240"/>
    <n v="13367340"/>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Profesional para realizar acompañamiento técnico a las instancias distritales y locales con el propósito de fortalecer su actuación en el marco de la política de participación y el modelo de fortalecimientro de instancias."/>
    <s v="O232020200883990_Otros servicios profesionales, técnicos y empresariales n.c.p."/>
    <s v="CCE-16 Contratación Directa"/>
    <s v="Enero"/>
    <s v="Enero"/>
    <n v="7"/>
    <n v="4635000"/>
    <n v="32445000"/>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Adición contrato No.086 Prestar los servicios profesionales con autonomía técnica y administrativa de manera temporal, para realizar acompañamiento técnico a las Instancias_x000a_Distritales y Locales de participación y coordinación que le sean asignadas con el propósito de fortalecer su incidencia en el marco de la Política de_x000a_participación y su inclusión en el modelo de fortalecimiento a instancias"/>
    <s v="O232020200883990_Otros servicios profesionales, técnicos y empresariales n.c.p."/>
    <s v="CCE-16 Contratación Directa"/>
    <s v="Agosto"/>
    <s v="Septiembre"/>
    <s v="3 meses y_x000a_15 días"/>
    <n v="4635000"/>
    <n v="16222500"/>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Prestación de servicios de interpretación de lengua de señas colombiana para garantizar la accesibilidad y el acceso a la información de las personas con discapacidad auditiva."/>
    <s v="O232020200991119_Otros servicios de la administración pública n.c.p."/>
    <s v="CCE-10_x000a_Mínima Cuantía"/>
    <s v="Septiembre"/>
    <s v="Octubre "/>
    <n v="8"/>
    <s v="N/A"/>
    <n v="3500000"/>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78111800"/>
    <s v="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
    <s v="O232020200664114_Servicios de transporte terrestre especial local de pasajeros"/>
    <s v="CCE-99 Seléccion abreviada - acuerdo marco"/>
    <s v="Mayo"/>
    <s v="Junio"/>
    <n v="7"/>
    <s v="N/A"/>
    <n v="17000000"/>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s v="80141600;80141900;80111600;81141600"/>
    <s v="Prestación de servicios logísticos y operativos necesarios para la organización y ejecución de las actividades y eventos institucionales realizados por el IDPAC."/>
    <s v="O232020200991119_Otros servicios de la administración pública n.c.p."/>
    <s v="Licitación"/>
    <s v="Marzo "/>
    <s v="Mayo"/>
    <n v="7"/>
    <s v="N/A"/>
    <n v="63689240"/>
    <s v="Gerencia de Instancias y Mecanismos de Participación"/>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s v="43211500 _x000a_43212100_x000a_49191501_x000a_45111608_x000a_52161505 "/>
    <s v="Aunar esfuerz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
    <s v="O232020200991119_Otros servicios de la administración pública n.c.p."/>
    <s v="CCE-16 Contratación Directa"/>
    <s v="Agosto"/>
    <s v="Agosto"/>
    <n v="1"/>
    <s v="N/A"/>
    <n v="25000000"/>
    <s v="Gerencia de Juventud"/>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n v="80111600"/>
    <s v="Aunar esfuerzos para dar cumplimiento a las acciones afirmativas concertadas en el marco del artículo 66 del plan distrital de desarrollo 2020-2024."/>
    <s v="O232020200991119_Otros servicios de la administración pública n.c.p."/>
    <s v="CCE-16 Contratación Directa"/>
    <s v="Septiembre"/>
    <s v="Octubre "/>
    <n v="1"/>
    <s v="N/A"/>
    <n v="10000000"/>
    <s v="Gerencia de Juventud"/>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n v="80111600"/>
    <s v="Profesional para coordinar la selección de las iniciativas juveniles ganadoras  así como la elaboración de los documentos previos para la adquisición de los elementos que serán entregados a las organizaciones."/>
    <s v="O232020200883990_Otros servicios profesionales, técnicos y empresariales n.c.p."/>
    <s v="CCE-16 Contratación Directa"/>
    <s v="Enero"/>
    <s v="Febrero "/>
    <n v="4"/>
    <n v="4646000"/>
    <n v="18584000"/>
    <s v="Gerencia de Juventud"/>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n v="80111600"/>
    <s v="Profesional para coordinar la selección de las iniciativas juveniles ganadoras  así como la elaboración de los documentos previos para la adquisición de los elementos que serán entregados a las organizaciones."/>
    <s v="O232020200883990_Otros servicios profesionales, técnicos y empresariales n.c.p."/>
    <s v="CCE-16 Contratación Directa"/>
    <s v="Julio"/>
    <s v="Julio"/>
    <n v="6"/>
    <n v="4700000"/>
    <n v="28200000"/>
    <s v="Gerencia de Juventud"/>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n v="80111600"/>
    <s v="Adición y prorroga No. 1 contrato No. 373 - 2023 &quot; Prestar los servicios profesionales de manera temporal con autonomía técnica y administrativa para la coordinación, el desarrollo y el seguimiento del programa de iniciativas juveniles.&quot;"/>
    <s v="O232020200883990_Otros servicios profesionales, técnicos y empresariales n.c.p."/>
    <s v="Contratación Directa"/>
    <s v="Diciembre"/>
    <s v="Diciembre"/>
    <s v="2 meses"/>
    <n v="4700000"/>
    <n v="9400000"/>
    <s v="Gerencia de Juventud"/>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n v="80111600"/>
    <s v="Profesional para realizar el acompañamiento a las organizaciones sociales juveniles en la implementación del  Sistema Distrtital de Juventud."/>
    <s v="O232020200883990_Otros servicios profesionales, técnicos y empresariales n.c.p."/>
    <s v="CCE-16 Contratación Directa"/>
    <s v="Enero"/>
    <s v="Febrero"/>
    <n v="4"/>
    <n v="3939000"/>
    <n v="15756000"/>
    <s v="Gerencia de Juventud"/>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n v="80111600"/>
    <s v="Profesional para realizar el acompañamiento a las organizaciones sociales juveniles en la implementación del  Sistema Distrtital de Juventud."/>
    <s v="O232020200883990_Otros servicios profesionales, técnicos y empresariales n.c.p."/>
    <s v="CCE-16 Contratación Directa"/>
    <s v="Junio"/>
    <s v="Julio"/>
    <n v="6"/>
    <n v="4600000"/>
    <n v="27600000"/>
    <s v="Gerencia de Juventud"/>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n v="80111600"/>
    <s v="Servicios de apoyo para implementar el modelo de fortalecimiento a las organizaciones sociales juveniles; asi como implementar acciones en el marco de las instancias de la Gerencia de Juventud en las localidades asignadas."/>
    <s v="O232020200991119_Otros servicios de la administración pública n.c.p."/>
    <s v="CCE-16 Contratación Directa"/>
    <s v="Enero"/>
    <s v="Febrero"/>
    <n v="4"/>
    <n v="2480710"/>
    <n v="9922840"/>
    <s v="Gerencia de Juventud"/>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n v="80111600"/>
    <s v="Servicios de apoyo para implementar el modelo de fortalecimiento a las organizaciones sociales juveniles; asi como implementar acciones en el marco de las instancias de la Gerencia de Juventud en las localidades asignadas."/>
    <s v="O232020200991119_Otros servicios de la administración pública n.c.p."/>
    <s v="CCE-16 Contratación Directa"/>
    <s v="Agosto"/>
    <s v="Septiembre"/>
    <n v="4"/>
    <n v="2480710"/>
    <n v="9922840"/>
    <s v="Gerencia de Juventud"/>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n v="80111600"/>
    <s v="Profesional para liderar, promover y realizar seguimiento en el marco del Sistema Distrital de Juventud."/>
    <s v="O232020200883990_Otros servicios profesionales, técnicos y empresariales n.c.p."/>
    <s v="CCE-16 Contratación Directa"/>
    <s v="Marzo "/>
    <s v="Abril "/>
    <n v="4"/>
    <n v="4613750"/>
    <n v="18455000"/>
    <s v="Gerencia de Juventud"/>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n v="80111600"/>
    <s v="Profesional para liderar, promover y realizar seguimiento en el marco del Sistema Distrital de Juventud."/>
    <s v="O232020200883990_Otros servicios profesionales, técnicos y empresariales n.c.p."/>
    <s v="CCE-16 Contratación Directa"/>
    <s v="Agosto"/>
    <s v="Septiembre"/>
    <n v="4"/>
    <n v="6090255"/>
    <n v="24361020"/>
    <s v="Gerencia de Juventud"/>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n v="78111800"/>
    <s v="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s v="O232020200664114_Servicios de transporte terrestre especial local de pasajeros"/>
    <s v="CCE-99 Seléccion abreviada - acuerdo marco"/>
    <s v="Mayo "/>
    <s v="Agosto"/>
    <n v="5"/>
    <s v="N/A"/>
    <n v="4574689"/>
    <s v="Gerencia de Juventud"/>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coordinar el diseño y la realización de las piezas gráficas requeridas para Implementar el Plan Estratégico de Comunicaciones"/>
    <s v="O232020200991119_Otros servicios de la administración pública n.c.p."/>
    <s v="CCE-16 Contratación Directa"/>
    <s v="Enero"/>
    <s v="Febrero "/>
    <n v="7"/>
    <n v="4239780"/>
    <n v="29678460"/>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realizar las piezas gráficas requeridas para implementar el Plan Estratégico de Comunicaciones"/>
    <s v="O232020200991119_Otros servicios de la administración pública n.c.p."/>
    <s v="CCE-16 Contratación Directa"/>
    <s v="Enero"/>
    <s v="Enero"/>
    <n v="7"/>
    <n v="3815802"/>
    <n v="26710614"/>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llevar a cabo la producción técnica y emisión de la programación de la emisora virtual del Distrito DC Radio que contribuya con la implementación del Plan Estratégico de Comunicaciones"/>
    <s v="O232020200991119_Otros servicios de la administración pública n.c.p."/>
    <s v="CCE-16 Contratación Directa"/>
    <s v="Mayo "/>
    <s v="Junio"/>
    <n v="5"/>
    <n v="4277000"/>
    <n v="21385000"/>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apoyar la producción y logística de las actividades que se requiera para la emisora DC Radio  que contribuya con la implementación del Plan Estratégico de Comunicaciones"/>
    <s v="O232020200991119_Otros servicios de la administración pública n.c.p."/>
    <s v="CCE-16 Contratación Directa"/>
    <s v="Enero"/>
    <s v="Febrero "/>
    <n v="7"/>
    <n v="3951640"/>
    <n v="27661480"/>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estar el apoyo a la gestión de para generar contenidos periodísticos y podcast para la emisora DC Radio"/>
    <s v="O232020200991119_Otros servicios de la administración pública n.c.p."/>
    <s v="CCE-16 Contratación Directa"/>
    <s v="Enero"/>
    <s v="Febrero "/>
    <n v="7"/>
    <n v="3421000"/>
    <n v="23947000"/>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en comunicación social para la divulgación de los servicios que presta el Instituto Distrital de la Participación y Acción Comunal_x000a_"/>
    <s v="O232020200991119_Otros servicios de la administración pública n.c.p."/>
    <s v="CCE-16 Contratación Directa"/>
    <s v="Enero"/>
    <s v="Febrero "/>
    <n v="7"/>
    <n v="4277000"/>
    <n v="29939000"/>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efectuar el cubrimiento periodístico de las actividades institucionales en coordinación con la Oficina Asesora de Comunicaciones"/>
    <s v="O232020200991119_Otros servicios de la administración pública n.c.p."/>
    <s v="CCE-16 Contratación Directa"/>
    <s v="Enero"/>
    <s v="Febrero "/>
    <n v="7"/>
    <n v="4116292"/>
    <n v="28814044"/>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efectuar el cubrimiento periodístico y  difusión de las actividades institucionales  a través de los diferentes medios de comunicación del IDPAC, principalmente con el periodico &quot;IDPAC EN ACCIÓN&quot; "/>
    <s v="O232020200991119_Otros servicios de la administración pública n.c.p."/>
    <s v="CCE-16 Contratación Directa"/>
    <s v="Enero"/>
    <s v="Febrero "/>
    <n v="7"/>
    <n v="4398772.5384999998"/>
    <n v="30791404"/>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realizar apoyo a la gestión en elaboración de campaña la acción afirmativa de la comunidad negra."/>
    <s v="O232020200991119_Otros servicios de la administración pública n.c.p."/>
    <s v="CCE-16 Contratación Directa"/>
    <s v="Mayo "/>
    <s v="Junio"/>
    <n v="4"/>
    <n v="4000000"/>
    <n v="16000000"/>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Servicio de apoyo para la administración y edición de los contenidos de las páginas web de la entidad"/>
    <s v="O232020200991119_Otros servicios de la administración pública n.c.p."/>
    <s v="CCE-16 Contratación Directa"/>
    <s v="Febrero "/>
    <s v="Febrero "/>
    <n v="7"/>
    <n v="3421000"/>
    <n v="23947000"/>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la animación y post producción audiovisual de los productos requeridos por la entidad en desarrollo de su misionalidad"/>
    <s v="O232020200883990_Otros servicios profesionales, técnicos y empresariales n.c.p."/>
    <s v="CCE-16 Contratación Directa"/>
    <s v="Enero"/>
    <s v="Enero"/>
    <n v="7"/>
    <n v="4239780"/>
    <n v="29678460"/>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diseñar estrategias digitales integrales y manejar las redes sociales del IDPAC, con el fin de divulgar y socializar la información institucional.."/>
    <s v="O232020200991119_Otros servicios de la administración pública n.c.p."/>
    <s v="CCE-16 Contratación Directa"/>
    <s v="Febrero "/>
    <s v="Febrero "/>
    <n v="3.5"/>
    <n v="3849000"/>
    <n v="13728100"/>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apoyar la publicación de contenidos de las redes sociales del IDPAC y las demás actividades que requiera la Oficina Asesora de Comunicaciones."/>
    <s v="O232020200991119_Otros servicios de la administración pública n.c.p."/>
    <s v="CCE-16 Contratación Directa"/>
    <s v="Enero"/>
    <s v="Febrero "/>
    <n v="7"/>
    <n v="4277000"/>
    <n v="29939000"/>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realizar guión técnico, edición,  manejo de cámara, dron, planimetría y producción de piezas audiovisuales"/>
    <s v="O232020200991119_Otros servicios de la administración pública n.c.p."/>
    <s v="CCE-16 Contratación Directa"/>
    <s v="Enero"/>
    <s v="Febrero "/>
    <n v="7"/>
    <n v="3914000"/>
    <n v="27398000"/>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ersonal asistencial para realizar apoyo a la gestión  guión técnico, edición,  manejo de cámara, dron, planimetría y producción de piezas audiovisuales"/>
    <s v="O232020200991119_Otros servicios de la administración pública n.c.p."/>
    <s v="CCE-16 Contratación Directa"/>
    <s v="Enero"/>
    <s v="Febrero "/>
    <n v="7"/>
    <n v="3421000"/>
    <n v="23947000"/>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ersonal asistencial para realizar apoyo a la gestión."/>
    <s v="O232020200991119_Otros servicios de la administración pública n.c.p."/>
    <s v="CCE-16 Contratación Directa"/>
    <s v="Junio"/>
    <s v="Junio"/>
    <n v="6"/>
    <n v="2308518"/>
    <n v="12850750"/>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coordinar  la estrategia  de comunicación interna y apoyar las distintas actividades que promuevan la participación  del IDPAC."/>
    <s v="O232020200991119_Otros servicios de la administración pública n.c.p."/>
    <s v="CCE-16 Contratación Directa"/>
    <s v="Agosto"/>
    <s v="Septiembre"/>
    <n v="5"/>
    <n v="4133786.2409999999"/>
    <n v="20668931.204999998"/>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coordinar y hacer seguimiento estratégico de las comunicaciones, asi como la  realización y producción de material periodístico, audiovisual y escrito para la divulgación de programas y proyectos del IDPAC."/>
    <s v="O232020200991119_Otros servicios de la administración pública n.c.p."/>
    <s v="CCE-16 Contratación Directa"/>
    <s v="Enero"/>
    <s v="Febrero "/>
    <n v="7"/>
    <n v="4490000"/>
    <n v="31430000"/>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Servicios de apoyo a la gestión para la producción técnica y emisión de la programación de la emisora ​​virtual del Distrito DC Radio "/>
    <s v="O232020200991119_Otros servicios de la administración pública n.c.p."/>
    <s v="CCE-16 Contratación Directa"/>
    <s v="Febrero "/>
    <s v="Febrero "/>
    <n v="7"/>
    <n v="3421000"/>
    <n v="23947000"/>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apoyar los procesos precontractuales, contractuales y poscontractuales adelantados por la Oficina Asesora de Comunicaciones. "/>
    <s v="O232020200883990_Otros servicios profesionales, técnicos y empresariales n.c.p."/>
    <s v="CCE-16 Contratación Directa"/>
    <s v="Enero"/>
    <s v="Febrero "/>
    <n v="7"/>
    <n v="4239780.76"/>
    <n v="29678461"/>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la gestion documental, análisis estadístico y monitoreo de medios  de la Oficina Asesora de Comunicaciones. "/>
    <s v="O232020200883990_Otros servicios profesionales, técnicos y empresariales n.c.p."/>
    <s v="CCE-16 Contratación Directa"/>
    <s v="Enero"/>
    <s v="Febrero "/>
    <n v="7"/>
    <n v="3709808.165"/>
    <n v="25968656"/>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realizar actividades administrativas, elaboración y seguimiento de los planes e informes institucionales, y apoyar las actividades que se requiera en la Oficina Asesora de Comunicaciones. "/>
    <s v="O232020200883990_Otros servicios profesionales, técnicos y empresariales n.c.p."/>
    <s v="CCE-16 Contratación Directa"/>
    <s v="Enero"/>
    <s v="Febrero "/>
    <n v="7"/>
    <n v="3815802"/>
    <n v="26710614"/>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s v="80141600;80141900;80111600;81141600"/>
    <s v="Prestación de servicios logísticos y operativos para la organización y ejecución de las actividades y eventos institucionales realizados por el IDPAC"/>
    <s v="O232020200991119_Otros servicios de la administración pública n.c.p."/>
    <s v="CCE-02 Licitación Pública"/>
    <s v="Marzo "/>
    <s v="Marzo"/>
    <n v="9"/>
    <s v="N/A"/>
    <n v="30000000"/>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78111800"/>
    <s v="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s v=" O232020200664114_Servicios de transporte terrestre especial local de pasajeros "/>
    <s v="CCE-99 Seléccion abreviada - acuerdo marco"/>
    <s v="Marzo "/>
    <s v="Marzo"/>
    <n v="10"/>
    <s v="N/A"/>
    <n v="9482386"/>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3121700"/>
    <s v="Prestar los servicios de Agencia de Medios y pauta digital como apoyo para las campañas y demás actividades de la Oficina Asesora de Comunicaciones del Instituto Distrital de la Participación y Acción Comunal - IDPAC."/>
    <s v="O232020200991119_Otros servicios de la administración pública n.c.p."/>
    <s v="Contratación Directa"/>
    <s v="Mayo "/>
    <s v="Junio"/>
    <n v="8"/>
    <s v="N/A"/>
    <n v="73137501"/>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s v="83121700;83121701"/>
    <s v="Servicios de streaming con señal abierta, logisticos y demas que se requieran  para actividades asociadas a la convocatoria y realización de la Rendición de Cuentas del Instituto Distrital de la Participación y Acción Comunal - IDPAC. "/>
    <s v="O232020200991119_Otros servicios de la administración pública n.c.p."/>
    <s v="Contratación Directa"/>
    <s v="Agosto"/>
    <s v="Septiembre  "/>
    <n v="1"/>
    <s v="N/A"/>
    <n v="7296305"/>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s v="80141600;80141900;80111600;81141600"/>
    <s v="Adquisición de papel para impresiones a traves de acuerdo marco "/>
    <s v="O232020200991119_Otros servicios de la administración pública n.c.p."/>
    <s v="CCE-99_x000a_Acuerdo Marco"/>
    <s v="Mayo "/>
    <s v="Mayo"/>
    <n v="1"/>
    <s v="N/A"/>
    <n v="13280052"/>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78111800"/>
    <s v="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s v="O232020200664114_Servicios de transporte terrestre especial local de pasajeros $30.000.000_x000a_O232020200991119_Otros servicios de la administración pública n.c.p.$5.751.038"/>
    <s v="Selección Abreviada - Acuerdo Marco"/>
    <s v="Mayo "/>
    <s v="Junio"/>
    <n v="7"/>
    <s v="N/A"/>
    <n v="42000000"/>
    <s v="Gerencia de Proyectos"/>
    <s v="1-100-F001_VA-Recursos distrito $30.000.000_x000a_3-100-I017 VA-Convenios $12.000.000_x000a_"/>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
    <s v=" ”SERVICIOS LOGÍSTICOS Y OPERATIVOS NECESARIOS, PARA LA ORGANIZACIÓN Y EJECUCIÓN DE ACTIVIDADES Y EVENTOS INSTITUCIONALES REALIZADOS POR EL IDPAC”"/>
    <s v="O232020200991119_Otros servicios de la administración pública n.c.p."/>
    <s v="Licitación"/>
    <s v="Mayo "/>
    <s v="Junio"/>
    <n v="7"/>
    <s v="N/A"/>
    <n v="3000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 80101600;_x000a_81101500"/>
    <s v="Se requiere contratar una Interventoría  técnica, legal, contable, social y ambiental para las Obras con Saldo Pedagógico para 60  los convenios solidarios que se deriven de la Convocatoria de Obras con Saldo Pedagógico vigencia 2023, y producto de la adición del Convenio Interadministrativo No.1004-2022 suscrito entre el IDPAC y la Secretaria Distrital del Habitat "/>
    <s v="O232020200991119_Otros servicios de la administración pública n.c.p."/>
    <s v="Concurso de Meritos"/>
    <s v="Junio"/>
    <s v="Junio"/>
    <n v="3"/>
    <s v="N/A"/>
    <n v="108000000"/>
    <s v="Gerencia de Proyectos"/>
    <s v="1-100-F001_VA-Recursos distrito $27.000.000_x000a_3-100-I017 VA-Convenios $81.000.000"/>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s v="O232020200991119_Otros servicios de la administración pública n.c.p."/>
    <s v="CCE-16 Contratación Directa"/>
    <s v="Septiembre"/>
    <s v="Octubre "/>
    <n v="2"/>
    <s v="N/A"/>
    <n v="1500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s v="O232020200991119_Otros servicios de la administración pública n.c.p."/>
    <s v="CCE-16 Contratación Directa"/>
    <s v="Septiembre"/>
    <s v="Octubre "/>
    <n v="2"/>
    <s v="N/A"/>
    <n v="1500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s v="O232020200991119_Otros servicios de la administración pública n.c.p."/>
    <s v="CCE-16 Contratación Directa"/>
    <s v="Septiembre"/>
    <s v="Octubre "/>
    <n v="2"/>
    <s v="N/A"/>
    <n v="1500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s v="O232020200991119_Otros servicios de la administración pública n.c.p."/>
    <s v="CCE-16 Contratación Directa"/>
    <s v="Septiembre"/>
    <s v="Octubre "/>
    <n v="2"/>
    <s v="N/A"/>
    <n v="1500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s v="O232020200991119_Otros servicios de la administración pública n.c.p."/>
    <s v="CCE-16 Contratación Directa"/>
    <s v="Septiembre"/>
    <s v="Octubre "/>
    <n v="2"/>
    <s v="N/A"/>
    <n v="1500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
    <s v="Suscribir convenios solidarios con las Juntas de Acción Comunal con el fin de ejecutar  la Obra con Saldo Pedagógico"/>
    <s v="O232020200991119_Otros servicios de la administración pública n.c.p."/>
    <s v="CCE-16 Contratación Directa"/>
    <s v="Septiembre"/>
    <s v="Octubre "/>
    <n v="2"/>
    <s v="N/A"/>
    <n v="1500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s v="O232020200991119_Otros servicios de la administración pública n.c.p."/>
    <s v="CCE-16 Contratación Directa"/>
    <s v="Septiembre"/>
    <s v="Octubre "/>
    <n v="2"/>
    <s v="N/A"/>
    <n v="1500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s v="O232020200991119_Otros servicios de la administración pública n.c.p."/>
    <s v="CCE-16 Contratación Directa"/>
    <s v="Septiembre"/>
    <s v="Octubre "/>
    <n v="2"/>
    <s v="N/A"/>
    <n v="1500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s v="O232020200991119_Otros servicios de la administración pública n.c.p."/>
    <s v="CCE-16 Contratación Directa"/>
    <s v="Septiembre"/>
    <s v="Octubre "/>
    <n v="2"/>
    <s v="N/A"/>
    <n v="1500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s v="O232020200991119_Otros servicios de la administración pública n.c.p."/>
    <s v="CCE-16 Contratación Directa"/>
    <s v="Septiembre"/>
    <s v="Octubre "/>
    <n v="2"/>
    <s v="N/A"/>
    <n v="1500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s v="O232020200991119_Otros servicios de la administración pública n.c.p."/>
    <s v="CCE-16 Contratación Directa"/>
    <s v="Septiembre"/>
    <s v="Octubre "/>
    <n v="2"/>
    <s v="N/A"/>
    <n v="1500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s v="O232020200991119_Otros servicios de la administración pública n.c.p."/>
    <s v="CCE-16 Contratación Directa"/>
    <s v="Septiembre"/>
    <s v="Octubre "/>
    <n v="2"/>
    <s v="N/A"/>
    <n v="1500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s v="O232020200991119_Otros servicios de la administración pública n.c.p."/>
    <s v="CCE-16 Contratación Directa"/>
    <s v="Septiembre"/>
    <s v="Octubre "/>
    <n v="2"/>
    <s v="N/A"/>
    <n v="1500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s v="O232020200991119_Otros servicios de la administración pública n.c.p."/>
    <s v="CCE-16 Contratación Directa"/>
    <s v="Septiembre"/>
    <s v="Octubre "/>
    <n v="2"/>
    <s v="N/A"/>
    <n v="1500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s v="O232020200991119_Otros servicios de la administración pública n.c.p."/>
    <s v="CCE-16 Contratación Directa"/>
    <s v="Septiembre"/>
    <s v="Octubre "/>
    <n v="2"/>
    <s v="N/A"/>
    <n v="1500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de apoyo a la gestiónde manera temporal conautonomía técnica y administrativa, para realizar la promoción de procesos de movilización social y logística que se requieran en desarrollo del modelo de Participación Obras con saldo Pedagógico para el Cuidado y la Participación Ciudadana."/>
    <s v="O232020200991119_Otros servicios de la administración pública n.c.p."/>
    <s v="CCE-16 Contratación Directa"/>
    <s v="Febrero"/>
    <s v="Febrero"/>
    <s v="10 meses y 24 dias"/>
    <n v="3300000"/>
    <n v="3564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Adición y prórroga contrato 091 de 2023 &quo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quot;"/>
    <s v="O232020200991119_Otros servicios de la administración pública n.c.p."/>
    <s v="CCE-16 Contratación Directa"/>
    <s v="Diciembre"/>
    <s v="Diciembre"/>
    <n v="1"/>
    <n v="3300000"/>
    <n v="330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Contratar los servicios de apoyo a la gestión de manera temporal con _x000a_autonomía técnica y administrativa, para realizar y desarrollar la _x000a_promoción de procesos de movilización social y activación ciudadana en _x000a_territorio que se requieran en desarrollo del modelo de Participación Obras _x000a_con saldo Pedagógico para el Cuidado y la Participación Ciudadana. _x000a_"/>
    <s v="O232020200991119_Otros servicios de la administración pública n.c.p."/>
    <s v="CCE-16 Contratación Directa"/>
    <s v="Febrero "/>
    <s v="Febrero "/>
    <n v="2.5"/>
    <n v="3300000"/>
    <n v="825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_x000a_técnica y administrativa para coordinar acompañar y apoyar el componente _x000a_técnico, y el despliegue en territorio como parte de la metodología &quot;Obras _x000a_Con Saldo Pedagógico Para el Cuidado y la Participación Ciudadana&quot; en la _x000a_Gerencia de Proyectos del IDPAC."/>
    <s v="O232020200991119_Otros servicios de la administración pública n.c.p."/>
    <s v="CCE-16 Contratación Directa"/>
    <s v="Enero "/>
    <s v="Enero "/>
    <s v="2 meses_x000a_17 días"/>
    <n v="6180000"/>
    <n v="15862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Contratar  los servicios profesionales de manera temporal, con autonomía técnica y administrativa para realizar el desarrollo, ejecución y despliegue de acciones desde el componente ambiental, en las diferentes_x000a_actividades realizadas como parte de la metodología Obras Con Saldo pedagógico Para el Cuidado y la Participación Ciudadana."/>
    <s v="O232020200991119_Otros servicios de la administración pública n.c.p."/>
    <s v="CCE-16 Contratación Directa"/>
    <s v="Febrero "/>
    <s v="Febrero "/>
    <n v="7"/>
    <n v="3708000"/>
    <n v="25956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Adición y prórroga contrato 160 de 2023  &quot;Prestar los servicios profesionales de manera temporal, con autonomía técnica y administrativa para realizar el desarrollo, ejecución y uso de acciones desde el componente ambiental, en las diferentes actividades realizadas como parte de la metodología Obras Con Saldo pedagógico Para el Cuidado y la Participación Ciudadana.&quot;"/>
    <s v="O232020200991119_Otros servicios de la administración pública n.c.p."/>
    <s v="CCE-16 Contratación Directa"/>
    <s v="Sepiembre"/>
    <s v="Septiembre  "/>
    <n v="3"/>
    <n v="3708000"/>
    <n v="11124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
    <s v="O232020200883990_Otros servicios profesionales, técnicos y empresariales n.c.p."/>
    <s v="CCE-16 Contratación Directa"/>
    <s v="Febrero "/>
    <s v="Febrero "/>
    <n v="7"/>
    <n v="4120000"/>
    <n v="2884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Adición y prórroga contrato 099 de 2023 &quot;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quot;"/>
    <s v="O232020200883990_Otros servicios profesionales, técnicos y empresariales n.c.p."/>
    <s v="CCE-16 Contratación Directa"/>
    <s v="Sepiembre"/>
    <s v="Septiembre  "/>
    <n v="3"/>
    <n v="4120000"/>
    <n v="1236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ofesional para realizar  y desarrollar acciones sociales a través de talleres lúdicos, didácticos y culturales que promuevan la participación ciudadana en desarrollo de la metodología Obras Con Saldo Pedagógico."/>
    <s v="O232020200991119_Otros servicios de la administración pública n.c.p."/>
    <s v="CCE-16 Contratación Directa"/>
    <s v="Febrero "/>
    <s v="Febrero "/>
    <n v="7"/>
    <n v="3708000"/>
    <n v="25956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Adición y prórroga contrato 114 de 2023 &quot; 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quot;"/>
    <s v="O232020200991119_Otros servicios de la administración pública n.c.p."/>
    <s v="CCE-16 Contratación Directa"/>
    <s v="Sepiembre"/>
    <s v="Septiembre  "/>
    <n v="3"/>
    <n v="3708000"/>
    <n v="11124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
    <s v="O232020200991119_Otros servicios de la administración pública n.c.p."/>
    <s v="CCE-16 Contratación Directa"/>
    <s v="Febrero"/>
    <s v="Febrero"/>
    <n v="7"/>
    <n v="4120000"/>
    <n v="2884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Adición y prórroga contrato 234 de 2023 &quo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quot;"/>
    <s v="O232020200991119_Otros servicios de la administración pública n.c.p."/>
    <s v="CCE-16 Contratación Directa"/>
    <s v="Octubre"/>
    <s v="Octubre"/>
    <n v="2"/>
    <n v="4120000"/>
    <n v="824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
    <s v="O232020200991119_Otros servicios de la administración pública n.c.p."/>
    <s v="CCE-16 Contratación Directa"/>
    <s v="Febrero"/>
    <s v="Febrero"/>
    <n v="3"/>
    <n v="4120000"/>
    <n v="1236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 _x000a_administrativa para realizar la articulación, atender y gestionar la participación _x000a_incidente con las organizaciones sociales, comunales y comunitarias dentro de la _x000a_metodología Obras Con Saldo pedagógico Para el Cuidado y la Participación _x000a_Ciudadana en la Gerencia de Proyectos del IDPAC."/>
    <s v="O232020200991119_Otros servicios de la administración pública n.c.p."/>
    <s v="CCE-16 Contratación Directa"/>
    <s v="Febrero"/>
    <s v="Febrero"/>
    <n v="3"/>
    <n v="4120000"/>
    <n v="1236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 Profesional para realizar acciones pedagógicas de  articulación y acompañamiento a las comunidades y organizaciones  sociales en territorio, como parte de la metodología Obras Con Saldo Pedagógico."/>
    <s v="O232020200991119_Otros servicios de la administración pública n.c.p."/>
    <s v="CCE-16 Contratación Directa"/>
    <s v="Febrero "/>
    <s v="Febrero "/>
    <n v="7"/>
    <n v="4120000"/>
    <n v="2884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Adición y prórroga contrato 224 de 2023 &quot; Prestar los servicios profesionales de manera temporal, con autonomía técnica y administrativa para realizar acciones pedagógicas de articulación y acompañar a las comunidades y organizaciones sociales en territorio, como parte de la metodología Obras Con Saldo Pedagógico.&quot;"/>
    <s v="O232020200991119_Otros servicios de la administración pública n.c.p."/>
    <s v="CCE-16 Contratación Directa"/>
    <s v="Octubre"/>
    <s v="Octubre"/>
    <n v="2.5"/>
    <n v="4120000"/>
    <n v="10300000"/>
    <s v="Gerencia de Proyectos"/>
    <s v="1-100-F001_VA-Recursos distrito"/>
    <s v="NO"/>
    <s v="C 18"/>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
    <s v="O232020200991119_Otros servicios de la administración pública n.c.p._x000a__x000a_."/>
    <s v="CCE-16 Contratación Directa"/>
    <s v="Febrero "/>
    <s v="Febrero "/>
    <n v="7"/>
    <n v="4120000"/>
    <n v="2884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Adición y prórroga contrato 218 de 2023 &quo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quot;"/>
    <s v="O232020200883990_Otros servicios profesionales, técnicos y empresariales n.c.p."/>
    <s v="CCE-16 Contratación Directa"/>
    <s v="Sepiembre"/>
    <s v="Septiembre  "/>
    <n v="3"/>
    <n v="4120000"/>
    <n v="1236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Contratar los servicios  profesionales de manera temporal, con  autonomía  técnica  y  administrativa para la realización de  promoción de procesos de activación social para el desarrollo de actividades lúdicas y  deportivas  en  territorio  como parte  de  la  metodología  ObrasCon  Saldo pedagógico Para El Cuidado y la Participación Ciudadana."/>
    <s v="O232020200991119_Otros servicios de la administración pública n.c.p."/>
    <s v="CCE-16 Contratación Directa"/>
    <s v="Febrero "/>
    <s v="Febrero "/>
    <n v="7"/>
    <n v="3708000"/>
    <n v="25956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Adición y prórroga contrato 301 de 2023 &quo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quot;"/>
    <s v="O232020200991119_Otros servicios de la administración pública n.c.p."/>
    <s v="CCE-16 Contratación Directa"/>
    <s v="Octubre"/>
    <s v="Octubre"/>
    <s v="1 mes y 26 dias"/>
    <n v="3708000"/>
    <n v="70412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de apoyo a la gestiónde manera temporalcon autonomía técnica y administrativa, pararealizarel  despliegue  de  acciones  sociales  en  territorio,  así  como  el  apoyo  logístico  requerido  en  desarrollo  de  la  metodología &quot;Obras Con Saldo pedagógico Para el Cuidado y la ParticipaciónCiudadana”"/>
    <s v="O232020200991119_Otros servicios de la administración pública n.c.p."/>
    <s v="CCE-16 Contratación Directa"/>
    <s v="Febrero"/>
    <s v="Febrero"/>
    <n v="7"/>
    <n v="3200000"/>
    <n v="2240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Adición y prórroga contrato 194 de 2023 &quot;Prestar los servicios de apoyo a la gestión de manera temporal con autonomía técnica y administrativa, para realizar el uso de acciones sociales en territorio, así como el apoyo logístico requerido en desarrollo de la metodología Obras Con Saldo pedagógico Para el Cuidado y la Participación Ciudadana.&quot; "/>
    <s v="O232020200991119_Otros servicios de la administración pública n.c.p."/>
    <s v="CCE-16 Contratación Directa"/>
    <s v="Octubre"/>
    <s v="Octubre"/>
    <n v="3.5"/>
    <n v="3200000"/>
    <n v="1120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 administrativa, para realizar, orientar y generar la promoción y despliegue de acciones sociales pedagógicas, a cargo de la Gerencia de Proyectos en desarrollo de la metodología &quot;Obras Con Saldo pedagógico Para el Cuidado y la Participación Ciudadana."/>
    <s v="O232020200991119_Otros servicios de la administración pública n.c.p."/>
    <s v="CCE-16 Contratación Directa"/>
    <s v="Febrero"/>
    <s v="Febrero"/>
    <n v="7"/>
    <n v="4120000"/>
    <n v="2884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 administrativa, para realizar, orientar y generar la promoción y despliegue de acciones sociales pedagógicas, a cargo de la Gerencia de Proyectos en desarrollo de la metodología &quot;Obras Con Saldo pedagógico Para el Cuidado y la Participación Ciudadana."/>
    <s v="O232020200991119_Otros servicios de la administración pública n.c.p."/>
    <s v="CCE-16 Contratación Directa"/>
    <s v="Octubre"/>
    <s v="Octubre"/>
    <n v="4"/>
    <n v="4120000"/>
    <n v="1648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de  apoyo  a  la  gestión de  manera  temporal con  autonomía  técnica  y  administrativa,  en  los procedimientos de gestión documental y de temas logísticos, necesarios para la realización y ejecución deactividades en territorio en desarrollo de la metodología “Obras Con Saldo Pedagógico Para el Cuidado y la Participación Ciudadana”"/>
    <s v="O232020200991119_Otros servicios de la administración pública n.c.p."/>
    <s v="CCE-16 Contratación Directa"/>
    <s v="Febrero"/>
    <s v="Febrero"/>
    <n v="7"/>
    <n v="3400000"/>
    <n v="2380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Adición y prórroga contrato 256 de 2023 &quot; 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quot;"/>
    <s v="O232020200991119_Otros servicios de la administración pública n.c.p."/>
    <s v="CCE-16 Contratación Directa"/>
    <s v="Octubre"/>
    <s v="Octubre"/>
    <n v="3.5"/>
    <n v="3400000"/>
    <n v="1190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de  apoyo  a  la  gestión de  manera  temporal con  autonomía  técnica  y  administrativa  para  el desarrollo  de  convocatorias,  actividades  de  sistematización  yrealizaracciones  de  movilización  social  como  parte  de  la metodología  &quot;Obras  Con  Saldo  pedagógico  Para  El  Cuidado  y  la  Participación  Ciudadana&quot;  a  cargo  de  la  Gerencia  de Proyectos del IDPAC."/>
    <s v="O232020200991119_Otros servicios de la administración pública n.c.p."/>
    <s v="CCE-16 Contratación Directa"/>
    <s v="Febrero"/>
    <s v="Febrero"/>
    <n v="7"/>
    <n v="2680000"/>
    <n v="1876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Adición y prórroga contrato 182 de 2023 &quot; 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quot;"/>
    <s v="O232020200991119_Otros servicios de la administración pública n.c.p."/>
    <s v="CCE-16 Contratación Directa"/>
    <s v="Sepiembre"/>
    <s v="Septiembre  "/>
    <s v="3 MESES Y 7 DIAS"/>
    <n v="2680000"/>
    <n v="8665333"/>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de  apoyo  a  la  gestión de  manera  temporal con  autonomía  técnica  y  administrativa,  en  el componente  de  infraestructura  y  dotación  urbana  paradesarrollar el  despliegue  de  acciones  en  desarrollo  de  la metodología “Obras con Saldo Pedagógico para el Cuidado y la Participación Ciudadana"/>
    <s v="O232020200991119_Otros servicios de la administración pública n.c.p."/>
    <s v="CCE-16 Contratación Directa"/>
    <s v="Febrero"/>
    <s v="Febrero"/>
    <n v="7"/>
    <n v="3420000"/>
    <n v="2394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Adición y prórroga contrato 282 de 2023 &quot; Prestar los servicios de apoyo a la gestión de manera temporal con autonomía técnica y administrativa, en el componente de infraestructura y dotación urbana para desarrollar el uso de acciones en desarrollo de la metodología Obras con Saldo Pedagógico para el Cuidado y la Participación Ciudadana.&quot;"/>
    <s v="O232020200991119_Otros servicios de la administración pública n.c.p."/>
    <s v="CCE-16 Contratación Directa"/>
    <s v="Octubre"/>
    <s v="Octubre"/>
    <n v="3"/>
    <n v="3420000"/>
    <n v="1026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s v="O232020200883990_Otros servicios profesionales, técnicos y empresariales n.c.p."/>
    <s v="CCE-16 Contratación Directa"/>
    <s v="Febrero"/>
    <s v="Febrero"/>
    <n v="7"/>
    <n v="4330000"/>
    <n v="3031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s v="O232020200883990_Otros servicios profesionales, técnicos y empresariales n.c.p."/>
    <s v="CCE-16 Contratación Directa"/>
    <s v="Sepiembre"/>
    <s v="Septiembre  "/>
    <n v="4.5"/>
    <n v="4330000"/>
    <n v="19485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de  apoyo  a  la  gestiónde  manera  temporal,  con  autonomía  técnica  y  administrativa,  para realizary adelantarlabores asistenciales, organización de agendas, sistematización y seguimiento a las peticiones, quejas y requerimientos allegados a la Gerencia de Proyectos."/>
    <s v="O232020200883990_Otros servicios profesionales, técnicos y empresariales n.c.p."/>
    <s v="CCE-16 Contratación Directa"/>
    <s v="Febrero"/>
    <s v="Febrero"/>
    <n v="7"/>
    <n v="2600000"/>
    <n v="1820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de  apoyo  a  la  gestiónde  manera  temporal,  con  autonomía  técnica  y  administrativa,  para realizary adelantarlabores asistenciales, organización de agendas, sistematización y seguimiento a las peticiones, quejas y requerimientos allegados a la Gerencia de Proyectos."/>
    <s v="O232020200883990_Otros servicios profesionales, técnicos y empresariales n.c.p."/>
    <s v="CCE-16 Contratación Directa"/>
    <s v="Sepiembre"/>
    <s v="Septiembre  "/>
    <n v="4"/>
    <n v="2600000"/>
    <n v="1040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
    <s v="O232020200883990_Otros servicios profesionales, técnicos y empresariales n.c.p."/>
    <s v="CCE-16 Contratación Directa"/>
    <s v="Febrero"/>
    <s v="Febrero"/>
    <n v="7"/>
    <n v="4490000"/>
    <n v="3143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
    <s v="O232020200883990_Otros servicios profesionales, técnicos y empresariales n.c.p."/>
    <s v="CCE-16 Contratación Directa"/>
    <s v="Sepiembre"/>
    <s v="Septiembre  "/>
    <n v="5"/>
    <n v="4490000"/>
    <n v="2245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ción de servicios de interpretación de lengua de señas colombiana para garantizar la accesibilidad y el acceso a la información de las personas con discapacidad auditiva."/>
    <s v="O232020200991119_Otros servicios de la administración pública n.c.p."/>
    <s v="CCE-10_x000a_Mínima Cuantía"/>
    <s v="Septiembre"/>
    <s v="Octubre "/>
    <n v="8"/>
    <s v="N/A"/>
    <n v="200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de  apoyo  a  la  gestión de  manera  temporal con  autonomía  técnica  y  administrativa  para  la realizar la gestión documental y de archivo, en desarrollo de la metodología &quot;Obras Con Saldo Pedagógico Para el Cuidado y la Participación Ciudadana&quot;"/>
    <s v="O232020200883990_Otros servicios profesionales, técnicos y empresariales n.c.p."/>
    <s v="CCE-16 Contratación Directa"/>
    <s v="Febrero"/>
    <s v="Febrero"/>
    <n v="7"/>
    <n v="2600000"/>
    <n v="1820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de  apoyo  a  la  gestión de  manera  temporal con  autonomía  técnica  y  administrativa  para  la realizar la gestión documental y de archivo, en desarrollo de la metodología &quot;Obras Con Saldo Pedagógico Para el Cuidado y la Participación Ciudadana&quot;"/>
    <s v="O232020200883990_Otros servicios profesionales, técnicos y empresariales n.c.p."/>
    <s v="CCE-16 Contratación Directa"/>
    <s v="Sepiembre"/>
    <s v="Septiembre  "/>
    <n v="4.5"/>
    <n v="2600000"/>
    <n v="1170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s v="4 - Implementar 58 procesos de mediación de conflictos en el marco de la  estrategia de acciones diversas para la promoción de la participación."/>
    <n v="80111600"/>
    <s v="Profesional para acompañar la implementación, evaluación y seguimiento de la estrategia &quot;Pactos con Participación&quot;"/>
    <s v="O232020200991119_Otros servicios de la administración pública n.c.p."/>
    <s v="CCE-16 Contratación Directa"/>
    <s v="Enero"/>
    <s v="Enero"/>
    <n v="7"/>
    <n v="4277000"/>
    <n v="29939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s v="4 - Implementar 58 procesos de mediación de conflictos en el marco de la  estrategia de acciones diversas para la promoción de la participación."/>
    <n v="80111600"/>
    <s v=" Profesional para acompañar la implementación, evaluación y seguimiento de la estrategia &quot;Pactos con Participación&quot;"/>
    <s v="O232020200991119_Otros servicios de la administración pública n.c.p."/>
    <s v="CCE-16 Contratación Directa"/>
    <s v="Septiembre"/>
    <s v="Octubre "/>
    <n v="3"/>
    <n v="4277000"/>
    <n v="12831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s v="4 - Implementar 58 procesos de mediación de conflictos en el marco de la  estrategia de acciones diversas para la promoción de la participación."/>
    <n v="80111600"/>
    <s v="Profesional para coordinar el equipo de la estrategia &quot;Pactando&quot;  y realizar seguimiento, sistematización y articulación de su trabajo con las dinámicas de IDPAC y de otras entidades"/>
    <s v="O232020200991119_Otros servicios de la administración pública n.c.p."/>
    <s v="CCE-16 Contratación Directa"/>
    <s v="Enero"/>
    <s v="Enero"/>
    <n v="7"/>
    <n v="4700000"/>
    <n v="32900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s v="4 - Implementar 58 procesos de mediación de conflictos en el marco de la  estrategia de acciones diversas para la promoción de la participación."/>
    <n v="80111600"/>
    <s v="Profesional para coordinar el equipo de la estrategia &quot;Pactando&quot;  y realizar seguimiento, sistematización y articulación de su trabajo con las dinámicas de IDPAC y de otras entidades"/>
    <s v="O232020200991119_Otros servicios de la administración pública n.c.p."/>
    <s v="CCE-16 Contratación Directa"/>
    <s v="Agosto"/>
    <s v="Septiembre"/>
    <n v="6"/>
    <n v="4700000"/>
    <n v="28200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s v="4 - Implementar 58 procesos de mediación de conflictos en el marco de la  estrategia de acciones diversas para la promoción de la participación."/>
    <n v="80111600"/>
    <s v="Profesional para adelantar la implementación, seguimiento, consolidación, sistematización y reportes que sean necesarios en el marco del proyecto estratégico &quot;Pactando&quot;"/>
    <s v="O232020200991119_Otros servicios de la administración pública n.c.p."/>
    <s v="CCE-16 Contratación Directa"/>
    <s v="Enero"/>
    <s v="Enero"/>
    <n v="7"/>
    <n v="3605000"/>
    <n v="25235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s v="4 - Implementar 58 procesos de mediación de conflictos en el marco de la  estrategia de acciones diversas para la promoción de la participación."/>
    <n v="80111600"/>
    <s v="Profesional para adelantar la implementación, seguimiento, consolidación, sistematización y reportes que sean necesarios en el marco del proyecto estratégico &quot;Pactando&quot;"/>
    <s v="O232020200991119_Otros servicios de la administración pública n.c.p."/>
    <s v="CCE-16 Contratación Directa"/>
    <s v="Septiembre"/>
    <s v="Septiembre"/>
    <n v="4"/>
    <n v="3605000"/>
    <n v="14420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s v="4 - Implementar 58 procesos de mediación de conflictos en el marco de la  estrategia de acciones diversas para la promoción de la participación."/>
    <n v="80111600"/>
    <s v="Servicios de apoyo a la gestión para atender y aportar en la implementación de la estrategia &quot;Pactando&quot;"/>
    <s v="O232020200991119_Otros servicios de la administración pública n.c.p."/>
    <s v="CCE-16 Contratación Directa"/>
    <s v="Enero"/>
    <s v="Enero"/>
    <n v="7"/>
    <n v="3090000"/>
    <n v="21630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s v="4 - Implementar 58 procesos de mediación de conflictos en el marco de la  estrategia de acciones diversas para la promoción de la participación."/>
    <n v="80111600"/>
    <s v="Servicios de apoyo a la gestión para atender y aportar en la implementación de la estrategia &quot;Pactando&quot;"/>
    <s v="O232020200991119_Otros servicios de la administración pública n.c.p."/>
    <s v="CCE-16 Contratación Directa"/>
    <s v="Agosto"/>
    <s v="Septiembre"/>
    <n v="4"/>
    <n v="3090000"/>
    <n v="12360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s v="4 - Implementar 58 procesos de mediación de conflictos en el marco de la  estrategia de acciones diversas para la promoción de la participación."/>
    <n v="80111600"/>
    <s v="Servicio de apoyo para la implementación y gestión territorial del proyecto estratégico &quot;PACTANDO&quot; en articulación con otras dependencias de Idpac y entidades "/>
    <s v="O232020200991119_Otros servicios de la administración pública n.c.p."/>
    <s v="CCE-16 Contratación Directa"/>
    <s v="Enero"/>
    <s v="Enero"/>
    <n v="7"/>
    <n v="3421001"/>
    <n v="23947007"/>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s v="4 - Implementar 58 procesos de mediación de conflictos en el marco de la  estrategia de acciones diversas para la promoción de la participación."/>
    <n v="80111600"/>
    <s v="Adición y prorroga del contrato 331-2023 para prestar los servicios de apoyo a la gestión de manera temporal, con autonomía técnica y administrativa para apoyar la implementación y gestión territorial del proyecto estratégico &quot;PACTANDO&quot; en articulación con otras dependencias de Idpac y entidades."/>
    <s v="O232020200991119_Otros servicios de la administración pública n.c.p."/>
    <s v="CCE-16 Contratación Directa"/>
    <s v="Noviembre"/>
    <s v="Noviembre"/>
    <n v="1"/>
    <n v="3421001"/>
    <n v="3421001"/>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s v="4 - Implementar 58 procesos de mediación de conflictos en el marco de la  estrategia de acciones diversas para la promoción de la participación."/>
    <n v="80111600"/>
    <s v="Prestar los servicios profesionales  para realizar gestión territorial de la participación atendiendo los procesos de pactos con participación que se adelanten desde la SPP y el IDPAC."/>
    <s v="O232020200991119_Otros servicios de la administración pública n.c.p."/>
    <s v="CCE-16 Contratación Directa"/>
    <s v="Enero"/>
    <s v="Enero"/>
    <n v="7"/>
    <n v="3421001"/>
    <n v="23947007"/>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s v="4 - Implementar 58 procesos de mediación de conflictos en el marco de la  estrategia de acciones diversas para la promoción de la participación."/>
    <n v="80111600"/>
    <s v="Adición y prorroga del contrato 345-2023 para prestar los servicios profesionales de manera temporal, con autonomía técnica y administrativa para realizar gestión territorial de la participación atendiendo los procesos de pactos con participación que se adelanten desde la SPP y el IDPAC."/>
    <s v="O232020200991119_Otros servicios de la administración pública n.c.p."/>
    <s v="CCE-16 Contratación Directa"/>
    <s v="Noviembre"/>
    <s v="Noviembre"/>
    <n v="3"/>
    <n v="3421001"/>
    <n v="10263003"/>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s v="4 - Implementar 58 procesos de mediación de conflictos en el marco de la  estrategia de acciones diversas para la promoción de la participación."/>
    <n v="80111600"/>
    <s v="Profesional para para  aplicar las estrategias de mediación de conflictos y participación ciudadana "/>
    <s v="O232020200991119_Otros servicios de la administración pública n.c.p."/>
    <s v="CCE-16 Contratación Directa"/>
    <s v="Enero"/>
    <s v="Enero"/>
    <n v="7"/>
    <n v="3708000"/>
    <n v="25956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s v="4 - Implementar 58 procesos de mediación de conflictos en el marco de la  estrategia de acciones diversas para la promoción de la participación."/>
    <n v="80111600"/>
    <s v="Adicción  y prorroga  al contrato Nro 327 - 2023  para prestar los servicios profesionales de manera temporal, con autonomía técnica y administrativa para aplicar las estrategias de mediación de conflictos y participación ciudadana que se encuentran a cargo de la Subdirección de Promoción de la Participación."/>
    <s v="O232020200991119_Otros servicios de la administración pública n.c.p."/>
    <s v="CCE-16 Contratación Directa"/>
    <s v="Sepiembre"/>
    <s v="Octubre "/>
    <n v="2"/>
    <n v="3708000"/>
    <n v="7416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s v="4 - Implementar 58 procesos de mediación de conflictos en el marco de la  estrategia de acciones diversas para la promoción de la participación."/>
    <n v="80111600"/>
    <s v="Profesional para para  orientar la implementación de los &quot;Pactos con Participación&quot; y aportar en la articulación distrital y local"/>
    <s v="O232020200991119_Otros servicios de la administración pública n.c.p."/>
    <s v="CCE-16 Contratación Directa"/>
    <s v="Enero"/>
    <s v="Enero"/>
    <n v="7"/>
    <n v="4277000"/>
    <n v="29939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s v="4 - Implementar 58 procesos de mediación de conflictos en el marco de la  estrategia de acciones diversas para la promoción de la participación."/>
    <n v="80111600"/>
    <s v="Adiccion y prorroga al contrato  310 -2023 para prestar los servicios profesionales de manera temporal, con autonomía técnica y administrativa para orientar la implementación de los &quot;Pactos con Participación&quot; y aportar en la articulación distrital y local como estrategia de la SPP."/>
    <s v="O232020200991119_Otros servicios de la administración pública n.c.p."/>
    <s v="CCE-16 Contratación Directa"/>
    <s v="Sepiembre"/>
    <s v="Octubre "/>
    <n v="2"/>
    <n v="4277000"/>
    <n v="8554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s v="4 - Implementar 58 procesos de mediación de conflictos en el marco de la  estrategia de acciones diversas para la promoción de la participación."/>
    <n v="80111600"/>
    <s v="Profesional para  aportar en la implementación y seguimiento del proyecto estratégico Pactando"/>
    <s v="O232020200991119_Otros servicios de la administración pública n.c.p."/>
    <s v="CCE-16 Contratación Directa"/>
    <s v="Enero"/>
    <s v="Enero"/>
    <n v="7"/>
    <n v="4500000"/>
    <n v="31500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s v="4 - Implementar 58 procesos de mediación de conflictos en el marco de la  estrategia de acciones diversas para la promoción de la participación."/>
    <n v="80111600"/>
    <s v="Profesional para  aportar en la implementación y seguimiento del proyecto estratégico Pactando"/>
    <s v="O232020200991119_Otros servicios de la administración pública n.c.p."/>
    <s v="CCE-16 Contratación Directa"/>
    <s v="Agosto"/>
    <s v="Septiembre"/>
    <n v="6"/>
    <n v="4500000"/>
    <n v="27000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s v="4 - Implementar 58 procesos de mediación de conflictos en el marco de la  estrategia de acciones diversas para la promoción de la participación."/>
    <n v="80111600"/>
    <s v="Profesional para realizar la gestión territorial en materia de participación atendiendo los procesos de la estrategia pactando que adelante la SPP. "/>
    <s v="O232020200991119_Otros servicios de la administración pública n.c.p."/>
    <s v="CCE-16 Contratación Directa"/>
    <s v="Enero"/>
    <s v="Enero"/>
    <n v="10"/>
    <n v="5000000"/>
    <n v="50000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égicos que lidera la SPP"/>
    <s v="O232020200991119_Otros servicios de la administración pública n.c.p."/>
    <s v="CCE-16 Contratación Directa"/>
    <s v="Enero"/>
    <s v="Enero"/>
    <n v="7"/>
    <n v="2138000"/>
    <n v="14966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égicos que lidera la SPP"/>
    <s v="O232020200991119_Otros servicios de la administración pública n.c.p."/>
    <s v="CCE-16 Contratación Directa"/>
    <s v="Agosto"/>
    <s v="Septiembre"/>
    <n v="2"/>
    <n v="2138000"/>
    <n v="4276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égicos que lidera la SPP"/>
    <s v="O232020200991119_Otros servicios de la administración pública n.c.p."/>
    <s v="CCE-16 Contratación Directa"/>
    <s v="Enero"/>
    <s v="Enero"/>
    <n v="7"/>
    <n v="2138000"/>
    <n v="14966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Adición y prorroga al contrato Nro 133 -2023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
    <s v="O232020200991119_Otros servicios de la administración pública n.c.p."/>
    <s v="CCE-16 Contratación Directa"/>
    <s v="Agosto"/>
    <s v="Septiembre"/>
    <n v="2"/>
    <n v="2138000"/>
    <n v="4276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égicos que lidera la SPP"/>
    <s v="O232020200991119_Otros servicios de la administración pública n.c.p."/>
    <s v="CCE-16 Contratación Directa"/>
    <s v="Enero"/>
    <s v="Enero"/>
    <n v="7"/>
    <n v="2138000"/>
    <n v="14966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Adición y prorroga al contrato Nro 163 -2023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
    <s v="O232020200991119_Otros servicios de la administración pública n.c.p."/>
    <s v="CCE-16 Contratación Directa"/>
    <s v="Agosto"/>
    <s v="Septiembre"/>
    <n v="2"/>
    <n v="2138000"/>
    <n v="4276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égicos que lidera la SPP"/>
    <s v="O232020200991119_Otros servicios de la administración pública n.c.p."/>
    <s v="CCE-16 Contratación Directa"/>
    <s v="Enero"/>
    <s v="Enero"/>
    <n v="7"/>
    <n v="2266000"/>
    <n v="15862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1"/>
    <s v="Adicción y  prorroga al contrato 257- 2023  para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
    <s v="O232020200991119_Otros servicios de la administración pública n.c.p."/>
    <s v="CCE-16 Contratación Directa"/>
    <s v="Septiembre"/>
    <s v="Octubre"/>
    <n v="3.5"/>
    <n v="2266000"/>
    <n v="7931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égicos que lidera la SPP"/>
    <s v="O232020200991119_Otros servicios de la administración pública n.c.p."/>
    <s v="CCE-16 Contratación Directa"/>
    <s v="Enero"/>
    <s v="Enero"/>
    <n v="7"/>
    <n v="2266000"/>
    <n v="15862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égicos que lidera la SPP"/>
    <s v="O232020200991119_Otros servicios de la administración pública n.c.p."/>
    <s v="CCE-16 Contratación Directa"/>
    <s v="Agosto"/>
    <s v="Septiembre"/>
    <n v="3"/>
    <n v="2266000"/>
    <n v="6798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égicos que lidera la SPP"/>
    <s v="O232020200991119_Otros servicios de la administración pública n.c.p."/>
    <s v="CCE-16 Contratación Directa"/>
    <s v="Enero"/>
    <s v="Enero"/>
    <n v="7"/>
    <n v="2138000"/>
    <n v="14966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égicos que lidera la SPP"/>
    <s v="O232020200991119_Otros servicios de la administración pública n.c.p."/>
    <s v="CCE-16 Contratación Directa"/>
    <s v="Sepiembre"/>
    <s v="Octubre "/>
    <n v="2"/>
    <n v="2138000"/>
    <n v="4276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égicos que lidera la SPP"/>
    <s v="O232020200991119_Otros servicios de la administración pública n.c.p."/>
    <s v="CCE-16 Contratación Directa"/>
    <s v="Enero"/>
    <s v="Enero"/>
    <n v="7"/>
    <n v="2266000"/>
    <n v="15862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Adición y prorroga al contrato Nro 166 -2023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
    <s v="O232020200991119_Otros servicios de la administración pública n.c.p."/>
    <s v="CCE-16 Contratación Directa"/>
    <s v="Agosto"/>
    <s v="Septiembre"/>
    <n v="2"/>
    <n v="2266000"/>
    <n v="4532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égicos que lidera la SPP"/>
    <s v="O232020200991119_Otros servicios de la administración pública n.c.p."/>
    <s v="CCE-16 Contratación Directa"/>
    <s v="Enero"/>
    <s v="Enero"/>
    <n v="7"/>
    <n v="2266000"/>
    <n v="15862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Adición y prorroga al contrato Nro 78 -2023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
    <s v="O232020200991119_Otros servicios de la administración pública n.c.p."/>
    <s v="CCE-16 Contratación Directa"/>
    <s v="Agosto"/>
    <s v="Septiembre"/>
    <n v="2"/>
    <n v="2266000"/>
    <n v="4532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égicos que lidera la SPP"/>
    <s v="O232020200991119_Otros servicios de la administración pública n.c.p."/>
    <s v="CCE-16 Contratación Directa"/>
    <s v="Enero"/>
    <s v="Enero"/>
    <n v="7"/>
    <n v="2266000"/>
    <n v="15862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Adicción  y prorroga al contrato 288 de 2023  para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
    <s v="O232020200991119_Otros servicios de la administración pública n.c.p."/>
    <s v="CCE-16 Contratación Directa"/>
    <s v="Septiembre"/>
    <s v="Octubre "/>
    <n v="2"/>
    <n v="2266000"/>
    <n v="4532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égicos que lidera la SPP"/>
    <s v="O232020200991119_Otros servicios de la administración pública n.c.p."/>
    <s v="CCE-16 Contratación Directa"/>
    <s v="Enero"/>
    <s v="Enero"/>
    <n v="7"/>
    <n v="2138000"/>
    <n v="14966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égicos que lidera la SPP"/>
    <s v="O232020200991119_Otros servicios de la administración pública n.c.p."/>
    <s v="CCE-16 Contratación Directa"/>
    <s v="Septiembre "/>
    <s v="Octubre "/>
    <n v="2"/>
    <n v="2138000"/>
    <n v="4276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Usaquén o en la que le asigne el supervisor"/>
    <s v="O232020200991119_Otros servicios de la administración pública n.c.p."/>
    <s v="CCE-16 Contratación Directa"/>
    <s v="Enero"/>
    <s v="Enero"/>
    <n v="7"/>
    <n v="4000000"/>
    <n v="28000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Adicción  y prorroga al  contrato Nro 312- 2023  para prestar los servicios profesionales de manera temporal, con autonomía técnica y administrativa desarrollando la estrategia articulación territorial y promover la participación ciudadana en la localidad de Usaquén o en la que le asigne el supervisor."/>
    <s v="O232020200991119_Otros servicios de la administración pública n.c.p."/>
    <s v="CCE-16 Contratación Directa"/>
    <s v="Sepiembre"/>
    <s v="Octubre "/>
    <n v="2"/>
    <n v="4000000"/>
    <n v="8000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Chapinero o en la que le asigne el supervisor. "/>
    <s v="O232020200991119_Otros servicios de la administración pública n.c.p."/>
    <s v="CCE-16 Contratación Directa"/>
    <s v="Enero"/>
    <s v="Enero"/>
    <n v="7"/>
    <n v="3849000"/>
    <n v="26943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Chapinero o en la que le asigne el supervisor. "/>
    <s v="O232020200991119_Otros servicios de la administración pública n.c.p."/>
    <s v="CCE-16 Contratación Directa"/>
    <s v="Julio"/>
    <s v="Agosto "/>
    <n v="3"/>
    <n v="3849000"/>
    <n v="11547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égicos que lidera la SPP"/>
    <s v="O232020200991119_Otros servicios de la administración pública n.c.p."/>
    <s v="CCE-16 Contratación Directa"/>
    <s v="Septiembre "/>
    <s v="Octubre "/>
    <n v="3"/>
    <n v="2266000"/>
    <n v="6798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San Cristobal o en la que le asigne el supervisor."/>
    <s v="O232020200991119_Otros servicios de la administración pública n.c.p."/>
    <s v="CCE-16 Contratación Directa"/>
    <s v="Enero"/>
    <s v="Enero"/>
    <n v="7"/>
    <n v="4000000"/>
    <n v="28000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Adición y prorroga del contrato 330-2023 para prestar los servicios los servicios profesionales de manera temporal, con autonomía técnica y administrativa desarrollando la estrategia articulación territorial y promover la participación ciudadana en la localidad de San Cristóbal o en la que le asigne el supervisor."/>
    <s v="O232020200991119_Otros servicios de la administración pública n.c.p."/>
    <s v="CCE-16 Contratación Directa"/>
    <s v="Noviembre"/>
    <s v="Noviembre"/>
    <n v="1"/>
    <n v="4000000"/>
    <n v="4000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Usme o en la que le asigne el supervisor."/>
    <s v="O232020200991119_Otros servicios de la administración pública n.c.p."/>
    <s v="CCE-16 Contratación Directa"/>
    <s v="Enero"/>
    <s v="Enero"/>
    <n v="7"/>
    <n v="4686500"/>
    <n v="328055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Adición y prorroga al contrato Nro132 -2023 Prestar los servicios profesionales de manera temporal, con autonomía técnica y administrativa desarrollando la estrategia articulación territorial, apoyando los procesos estratégicos del IDPAC y promoviendo la participación ciudadana en la localidad de Usme o en la que le asigne el supervisor."/>
    <s v="O232020200991119_Otros servicios de la administración pública n.c.p."/>
    <s v="CCE-16 Contratación Directa"/>
    <s v="Agosto"/>
    <s v="Septiembre"/>
    <n v="3"/>
    <n v="4686500"/>
    <n v="140595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implementar la estrategia de articulación territorial de IDPAC  en la localidad  de Bosa o en la que le asigne el supervisor."/>
    <s v="O232020200991119_Otros servicios de la administración pública n.c.p."/>
    <s v="CCE-16 Contratación Directa"/>
    <s v="Enero"/>
    <s v="Enero"/>
    <n v="7"/>
    <n v="4686500"/>
    <n v="328055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Adición y prorroga al contrato Nro 36 -2023 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
    <s v="O232020200991119_Otros servicios de la administración pública n.c.p."/>
    <s v="CCE-16 Contratación Directa"/>
    <s v="Agosto"/>
    <s v="Septiembre"/>
    <n v="3"/>
    <n v="4686500"/>
    <n v="140595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Kennedy o en la que le asigne el supervisor."/>
    <s v="O232020200991119_Otros servicios de la administración pública n.c.p."/>
    <s v="CCE-16 Contratación Directa"/>
    <s v="Enero"/>
    <s v="Enero"/>
    <n v="7"/>
    <n v="4686500"/>
    <n v="328055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Adicción y prorroga  al contrato 254 -2023 para Prestar los servicios profesionales de manera temporal, con autonomía técnica y administrativa desarrollando la estrategia articulación territorial, apoyando los procesos estratégicos del IDPAC y promoviendo la participación ciudadana en la localidad de Kennedy o en la que le asigne el supervisor"/>
    <s v="O232020200991119_Otros servicios de la administración pública n.c.p."/>
    <s v="CCE-16 Contratación Directa"/>
    <s v="Septiembre "/>
    <s v="Octubre "/>
    <n v="2.5"/>
    <n v="4686500"/>
    <n v="1171625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Suba o en la que le asigne el supervisor."/>
    <s v="O232020200991119_Otros servicios de la administración pública n.c.p."/>
    <s v="CCE-16 Contratación Directa"/>
    <s v="Enero"/>
    <s v="Febrero"/>
    <n v="7"/>
    <n v="4490000"/>
    <n v="31430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Suba o en la que le asigne el supervisor."/>
    <s v="O232020200991119_Otros servicios de la administración pública n.c.p."/>
    <s v="CCE-16 Contratación Directa"/>
    <s v="Septiembre"/>
    <s v="Octubre "/>
    <n v="2.5"/>
    <n v="4686500"/>
    <n v="1171625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coordinar la estrategia de articulación territorial de IDPAC  que lidera la subdirección de promoción"/>
    <s v="O232020200991119_Otros servicios de la administración pública n.c.p."/>
    <s v="CCE-16 Contratación Directa"/>
    <s v="Enero"/>
    <s v="Enero"/>
    <n v="7"/>
    <n v="4686500"/>
    <n v="328055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Rafael Uribe Uribe o en la que le asigne el supervisor."/>
    <s v="O232020200991119_Otros servicios de la administración pública n.c.p."/>
    <s v="CCE-16 Contratación Directa"/>
    <s v="Enero"/>
    <s v="Enero"/>
    <n v="7"/>
    <n v="4686500"/>
    <n v="328055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Rafael Uribe Uribe o en la que le asigne el supervisor."/>
    <s v="O232020200991119_Otros servicios de la administración pública n.c.p."/>
    <s v="CCE-16 Contratación Directa"/>
    <s v="Agosto"/>
    <s v="Septiembre"/>
    <n v="2.5"/>
    <n v="4686500"/>
    <n v="1171625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Ciudad Bolivar o en la que le asigne el supervisor."/>
    <s v="O232020200991119_Otros servicios de la administración pública n.c.p."/>
    <s v="CCE-16 Contratación Directa"/>
    <s v="Enero"/>
    <s v="Enero"/>
    <n v="7"/>
    <n v="4000000"/>
    <n v="28000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Adicción y prorroga al contrato Nro 293- 2023  para prestar los servicios profesionales de manera temporal, con autonomía técnica y administrativa desarrollando la estrategia articulación territorial y promover la participación ciudadana en la localidad de Ciudad Bolívar o en la que le asigne el supervisor."/>
    <s v="O232020200991119_Otros servicios de la administración pública n.c.p."/>
    <s v="CCE-16 Contratación Directa"/>
    <s v="Septiembre "/>
    <s v="Octubre "/>
    <n v="2.5"/>
    <n v="4000000"/>
    <n v="10000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coordinar el equipo de referentes de la participación en el Distrito, además de reallizar seguimiento, diseño, sistematización y articulación con las dinámicas de IDPAC y de otras entidades del orden distrital y regional."/>
    <s v="O232020200991119_Otros servicios de la administración pública n.c.p."/>
    <s v="CCE-16 Contratación Directa"/>
    <s v="Enero"/>
    <s v="Enero"/>
    <n v="7"/>
    <n v="3845927"/>
    <n v="26921489"/>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Adición y prorroga al contrato Nro 61 -2023 Prestar los servicios profesionales de manera temporal, con autonomía técnica y administrativa para coordinar el equipo de referentes de la participación y realizar seguimiento, sistematización y articulación de su trabajo con las dinámicas de IDPAC y de otras entidades, desde la Subdirección de Promoción de la Participación."/>
    <s v="O232020200991119_Otros servicios de la administración pública n.c.p."/>
    <s v="CCE-16 Contratación Directa"/>
    <s v="Agosto"/>
    <s v="Septiembre"/>
    <n v="3"/>
    <n v="3845927"/>
    <n v="11537781"/>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impulsar, desarrollar y evaluar las estrategias de trabajo de la Casa de Experiencias de la Participación, con énfasis en la participación de niños y niñas."/>
    <s v="O232020200991119_Otros servicios de la administración pública n.c.p."/>
    <s v="CCE-16 Contratación Directa"/>
    <s v="Enero"/>
    <s v="Enero"/>
    <n v="2"/>
    <n v="3708000"/>
    <n v="7416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Adicion al contrato  Nro  092-2023 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s v="O232020200991119_Otros servicios de la administración pública n.c.p."/>
    <s v="CCE-16 Contratación Directa"/>
    <s v="Marzo "/>
    <s v="Abril "/>
    <n v="1"/>
    <n v="3708000"/>
    <n v="3708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acompañar  administrativamente los procesos de la Subdirección de Promoción de la Participación"/>
    <s v="O232020200883990_Otros servicios profesionales, técnicos y empresariales n.c.p."/>
    <s v="CCE-16 Contratación Directa"/>
    <s v="Enero"/>
    <s v="Enero"/>
    <n v="7"/>
    <n v="5025000"/>
    <n v="35175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estar los servicios profesionales de manera temporal, con autonomía técnica y administrativa para apoyar la supervisión de los contratos de prestación de servicios a relacionados con la bolsa logística, alimentos,  transporte y todos aquellos a cargo de la Secretaría General contratados durante la vigencia 2023 en el Instituto Distrital de la Participación y Acción Comunal"/>
    <s v="O232020200883990_Otros servicios profesionales, técnicos y empresariales n.c.p."/>
    <s v="CCE-16 Contratación Directa"/>
    <s v="Septiembre "/>
    <s v="Octubre "/>
    <n v="3"/>
    <n v="3250000"/>
    <n v="9750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acompañar la planeación e implementación de las acciones populares y proyectos estrategicos que lidera la SPP"/>
    <s v="O232020200883990_Otros servicios profesionales, técnicos y empresariales n.c.p."/>
    <s v="CCE-16 Contratación Directa"/>
    <s v="Enero"/>
    <s v="Enero"/>
    <n v="3.2333333"/>
    <n v="3421500"/>
    <n v="11062849.885949999"/>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s de apoyo a la gestión para Servicios de apoyo a la gestión para apoyar la organización de agendas, asuntos administratíisvos, logísticos de la Subdirección de Promoción"/>
    <s v="O232020200883990_Otros servicios profesionales, técnicos y empresariales n.c.p."/>
    <s v="CCE-16 Contratación Directa"/>
    <s v="Enero"/>
    <s v="Enero"/>
    <n v="10"/>
    <n v="3421000"/>
    <n v="34210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realizar el seguimiento y consolidación de respuestas a  peticiones  registradas en los sistemas de correspondencia  y elaboración de reportes de planeación que requiera la subdirección"/>
    <s v="O232020200883990_Otros servicios profesionales, técnicos y empresariales n.c.p."/>
    <s v="CCE-16 Contratación Directa"/>
    <s v="Enero"/>
    <s v="Enero"/>
    <n v="7"/>
    <n v="4800000"/>
    <n v="33600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Adición y prorroga al contrato Nro 145 -2023 Prestar los servicios profesionales de manera temporal, con autonomía técnica y administrativa para realizar el seguimiento y consolidación de respuestas a peticiones registradas en los sistemas de correspondencia y elaboración de reportes de planeación que requiera la subdirección de promoción de la participación."/>
    <s v="O232020200883990_Otros servicios profesionales, técnicos y empresariales n.c.p."/>
    <s v="CCE-16 Contratación Directa"/>
    <s v="Agosto"/>
    <s v="Septiembre"/>
    <n v="3"/>
    <n v="4800000"/>
    <n v="14400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el proceso de revisión y verificación de cuentas de cobro de la subdirección de promoción de la participación."/>
    <s v="O232020200883990_Otros servicios profesionales, técnicos y empresariales n.c.p."/>
    <s v="CCE-16 Contratación Directa"/>
    <s v="Enero"/>
    <s v="Enero"/>
    <n v="7"/>
    <n v="2672850"/>
    <n v="1870995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el proceso de revisión y verificación de cuentas de cobro de la subdirección de promoción de la participación."/>
    <s v="O232020200883990_Otros servicios profesionales, técnicos y empresariales n.c.p."/>
    <s v="CCE-16 Contratación Directa"/>
    <s v="Agosto"/>
    <s v="Septiembre"/>
    <n v="6"/>
    <n v="2672850"/>
    <n v="160371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realizar la consolidación, seguimiento y reporte de las estrategias territoriales de la Subdirección de Promoción de la Participación"/>
    <s v="O232020200991119_Otros servicios de la administración pública n.c.p."/>
    <s v="CCE-16 Contratación Directa"/>
    <s v="Enero"/>
    <s v="Enero"/>
    <n v="7"/>
    <n v="2994000"/>
    <n v="20958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realizar la consolidación, seguimiento y reporte de las estrategias territoriales de la Subdirección de Promoción de la Participación"/>
    <s v="O232020200991119_Otros servicios de la administración pública n.c.p."/>
    <s v="CCE-16 Contratación Directa"/>
    <s v="Agosto"/>
    <s v="Septiembre"/>
    <n v="3"/>
    <n v="2994000"/>
    <n v="8982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realizar realizar actividades en materia presupuestal y financiera de la Subdirección de Promoción de la Participación. "/>
    <s v="O232020200883990_Otros servicios profesionales, técnicos y empresariales n.c.p."/>
    <s v="CCE-16 Contratación Directa"/>
    <s v="Enero"/>
    <s v="Enero"/>
    <n v="10"/>
    <n v="4878600"/>
    <n v="48786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asesorar jurídicamente en los procesos y proyectos de la Subdirección de Promoción de la Participación. "/>
    <s v="O232020200883990_Otros servicios profesionales, técnicos y empresariales n.c.p."/>
    <s v="CCE-16 Contratación Directa"/>
    <s v="Enero"/>
    <s v="Enero"/>
    <n v="10"/>
    <n v="5025000"/>
    <n v="50250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hacer seguimiento, sistematización, consolidación, reportes de los proyectos de inversión, MIPG, SIGPARTICIPO, plan de acción, planes de mejoramiento y demás actividades requeridas en asuntos de planeación de la Subdirección de Promoción de la Participación."/>
    <s v="O232020200883990_Otros servicios profesionales, técnicos y empresariales n.c.p."/>
    <s v="CCE-16 Contratación Directa"/>
    <s v="Enero"/>
    <s v="Enero"/>
    <n v="10"/>
    <n v="5500000"/>
    <n v="55000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poyar la gestión documental, contractual y de información de la Subdirección de Promoción de la Participación"/>
    <s v="O232020200883990_Otros servicios profesionales, técnicos y empresariales n.c.p."/>
    <s v="CCE-16 Contratación Directa"/>
    <s v="Enero"/>
    <s v="Enero"/>
    <n v="7"/>
    <n v="2138000"/>
    <n v="14966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poyar la gestión documental, contractual y de información de la Subdirección de Promoción de la Participación"/>
    <s v="O232020200883990_Otros servicios profesionales, técnicos y empresariales n.c.p."/>
    <s v="CCE-16 Contratación Directa"/>
    <s v="Agosto"/>
    <s v="Septiembre"/>
    <n v="6"/>
    <n v="2138000"/>
    <n v="12828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iseñar estrategias de comunicación que promuevan e impulsen la participación "/>
    <s v="O232020200883990_Otros servicios profesionales, técnicos y empresariales n.c.p."/>
    <s v="CCE-16 Contratación Directa"/>
    <s v="Octubre"/>
    <s v="Octubre "/>
    <n v="3"/>
    <n v="4661941"/>
    <n v="13985824"/>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s v="80141600;80141900;80111600;81141600"/>
    <s v="Prestación de servicios logísticos y operativos necesarios para la organización y ejecución de actividades y eventos institucionales realizados por el IDPAC."/>
    <s v="O232020200991119_Otros servicios de la administración pública n.c.p."/>
    <s v="Licitación Pública"/>
    <s v="Marzo "/>
    <s v="Mayo"/>
    <n v="7"/>
    <s v="N/A"/>
    <n v="19327397"/>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s v="NA"/>
    <s v="Pago de pasivo exigible del Contrato No.671-2021 &quot;Prestar los servicios de Agencia de Medios y pauta digital como apoyo para las campañas y demás actividades de la Oficina Asesora de Comunicaciones del Instituto Distrital de la Participación y Acción Comunal - IDPAC.&quot;"/>
    <s v="O232020200991119_Otros servicios de la administración pública n.c.p."/>
    <s v="NA"/>
    <s v="Mayo"/>
    <s v="Mayo"/>
    <n v="1"/>
    <s v="N/A"/>
    <n v="597987"/>
    <s v="Oficina Asesora de Comunicaciones"/>
    <s v="1-601-F001 PAS-Otr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de apoyo a la gestión de manera temporal, con autonomía técnica y administrativa para apoyar el proceso de notificación,  archivo y gestión documental de los procesos administrativos que surjan con ocasión del ejercicio de inspección, vigilancia y control sobre las organizaciones comunales del Distrito Capital así como de los procesos_x000a_disciplinarios adelantados contra funcionarios y exfuncionarios del IDPAC de la Oficina Asesora Jurídica."/>
    <s v="O232020200883990_Otros servicios profesionales, técnicos y empresariales n.c.p."/>
    <s v="CCE-16 Contratación Directa"/>
    <s v="Febrero"/>
    <s v="Febrero"/>
    <n v="7"/>
    <n v="2400000"/>
    <n v="16800000"/>
    <s v="Oficina Jurídica"/>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
    <s v="O232020200883990_Otros servicios profesionales, técnicos y empresariales n.c.p."/>
    <s v="CCE-16 Contratación Directa"/>
    <s v="Septiembre"/>
    <s v="Octubre "/>
    <n v="3.5"/>
    <n v="2400000"/>
    <n v="8400000"/>
    <s v="Oficina Jurídica"/>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
    <s v="O232020200883990_Otros servicios profesionales, técnicos y empresariales n.c.p."/>
    <s v="CCE-16 Contratación Directa"/>
    <s v="Noviembre"/>
    <s v="Noviembre"/>
    <n v="1"/>
    <n v="3167400"/>
    <n v="3167400"/>
    <s v="Secretaria General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1"/>
    <s v="Servicios de apoyo para la asistencia técnica de la plataforma Moodle de formación virtual de la Escuela de Participación   "/>
    <s v="O232020200992913 Servicios de educación para la formación y el trabajo"/>
    <s v="CCE-16 Contratación Directa"/>
    <s v="Enero"/>
    <s v="Febrero"/>
    <n v="8"/>
    <n v="3420000"/>
    <n v="27360000"/>
    <s v="Gerencia Escuela de Participación "/>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la realización de acciones tendientes a la participación de las Organizaciones Sociales que trabajan con víctimas del conflicto armado en las diferentes localidades del Distrito Capital."/>
    <s v="O232020200991119_Otros servicios de la administración pública n.c.p."/>
    <s v="CCE-16 Contratación Directa"/>
    <s v="Enero"/>
    <s v="Febrero"/>
    <n v="5"/>
    <n v="4000000"/>
    <n v="20000000"/>
    <s v="Nuevas Expresiones"/>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la realización de acciones tendientes a la participación de las Organizaciones Sociales que trabajan con víctimas del conflicto armado en las diferentes localidades del Distrito Capital."/>
    <s v="O232020200991119_Otros servicios de la administración pública n.c.p."/>
    <s v="CCE-16 Contratación Directa"/>
    <s v="Septiembre"/>
    <s v="Octubre "/>
    <n v="3"/>
    <n v="4000000"/>
    <n v="12000000"/>
    <s v="Nuevas Expresiones"/>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Adición y Prórroga No.1 contrato 596 -2023&quo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quot;"/>
    <s v="O232020200991119_Otros servicios de la administración pública n.c.p."/>
    <s v="CCE-16 Contratación Directa"/>
    <s v="Diciembre"/>
    <s v="Diciembre"/>
    <s v="13 días"/>
    <n v="4000000"/>
    <n v="1733333.03"/>
    <s v="Nuevas Expresiones"/>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urge la necesidad de contar con recurso humano que preste sus servicios profesionales para desarrollar procesos de fortalecimiento de la  participación ciudadana de las comunidades NARP  en las localidades de que le sean asignadas por el supervisor."/>
    <s v="O232020200991119_Otros servicios de la administración pública n.c.p."/>
    <s v="CCE-16 Contratación Directa"/>
    <s v="Enero"/>
    <s v="Febrero"/>
    <s v="20 días"/>
    <n v="3421001"/>
    <n v="2280667"/>
    <s v="Gerencia de  Etnias "/>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Adición y Prorroga contrato 389-2023 con el objeto de Prestar los servicios profesionales de manera temporal con autonomía técnica y administrativa, para desarrollar procesos de fortalecimiento de la participación ciudadana de las comunidades NARP en las localidades que le sean asignadas por el supervisor"/>
    <s v="O232020200991119_Otros servicios de la administración pública n.c.p."/>
    <s v="CCE-16 Contratación Directa"/>
    <s v="Noviembre"/>
    <s v="Noviembre"/>
    <s v="2 MESES Y 4 DIAS"/>
    <n v="3421001"/>
    <n v="7298135"/>
    <s v="GERENCIA ETNIAS"/>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urge la necesidad de contar con recurso humano que apoye a la gestión para desarrollar procesos de participación, organización y fortalecimiento de las comunidades indígenas residentes en Bogotá  y demas procesos operativos que requiera la Gerencia, en las localidades que le sean asignadas por el supervisor."/>
    <s v="O232020200991119_Otros servicios de la administración pública n.c.p."/>
    <s v="CCE-16 Contratación Directa"/>
    <s v="Enero"/>
    <s v="Febrero"/>
    <n v="5"/>
    <n v="2800000"/>
    <n v="14000000"/>
    <s v="Gerencia de  Etnias "/>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urge la necesidad de contar con recurso humano que apoye a la gestión para desarrollar procesos de participación, organización y fortalecimiento de las comunidades indígenas residentes en Bogotá  y demas procesos operativos que requiera la Gerencia, en las localidades que le sean asignadas por el supervisor."/>
    <s v="O232020200991119_Otros servicios de la administración pública n.c.p."/>
    <s v="CCE-16 Contratación Directa"/>
    <s v="Sepiembre"/>
    <s v="Octubre "/>
    <n v="2"/>
    <n v="2800000"/>
    <n v="5600000"/>
    <s v="Gerencia de  Etnias "/>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Junio"/>
    <s v="Junio"/>
    <s v="6 MESES Y 5 DÍAS"/>
    <n v="3394880"/>
    <n v="20935093"/>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s v="NA"/>
    <s v="Recurso disponible para pago de pasivos exigibles de la gerencia de Instancias y mecanismos de participación"/>
    <s v="0232020200991119_Otros servicios de la administración pública n.c.p"/>
    <s v="NA"/>
    <s v="Octubre"/>
    <s v="Noviembre"/>
    <n v="1"/>
    <n v="8117246"/>
    <n v="8117246"/>
    <s v="Gerencia de Instancias y Mecanismos de Participación"/>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Contratar servicios  de  apoyo  a  la  gestiónde  manera  temporal con  autonomía  técnica  y  administrativa,  en el desarrollo y promoción de procesos de movilización y activación ciudadana en territorio en desarrollo de la metodología “Obras Con Saldo Pedagógico Para el Cuidado y la Participación Ciudadana"/>
    <s v="O232020200991119_Otros servicios de la administración pública n.c.p."/>
    <s v="CCE-16 Contratación Directa"/>
    <s v="Febrero"/>
    <s v="Febrero"/>
    <s v="7 meses"/>
    <n v="2600000"/>
    <n v="18200000"/>
    <s v="Gerencia de Proyectos.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Contratar servicios  de  apoyo  a  la  gestiónde  manera  temporal con  autonomía  técnica  y  administrativa,  en el desarrollo y promoción de procesos de movilización y activación ciudadana en territorio en desarrollo de la metodología “Obras Con Saldo Pedagógico Para el Cuidado y la Participación Ciudadana"/>
    <s v="O232020200991119_Otros servicios de la administración pública n.c.p."/>
    <s v="CCE-16 Contratación Directa"/>
    <s v="Octubre"/>
    <s v="Octubre"/>
    <s v="3 meses"/>
    <n v="2600000"/>
    <n v="7800000"/>
    <s v="Gerencia de Proyectos.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implementar y apoyar la estrategia de alianzas y redes de la Escuela de Participación."/>
    <s v="O232020200992913 Servicios de educación para la formación y el trabajo"/>
    <s v="CCE-16 Contratación Directa"/>
    <s v="Septiembre"/>
    <s v="Octubre "/>
    <n v="4"/>
    <n v="4125000"/>
    <n v="16500000"/>
    <s v="Gerencia Escuela de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s v="80141600, 80141900, 80111600, 81141600"/>
    <s v="Prestación de servicios logísticos y operativos para la organización y ejecución de actividades y eventos realizados por el IDPAC"/>
    <s v="O232020200991119_Otros servicios de la administración pública n.c.p."/>
    <s v="CCE-02 Licitación Pública"/>
    <s v="Marzo "/>
    <s v="Mayo"/>
    <n v="7"/>
    <s v="N/A"/>
    <n v="38448811"/>
    <s v="Gerencia de Juventud"/>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estar el servicio de transporte público terrestre automotor de pasajeros para las  diferentes  actividades y eventos  institucionales del IDPAC"/>
    <s v="O232020200664114_Servicios de transporte terrestre especial local de pasajeros "/>
    <s v="CCE-99 - Selección Abreviada Acuerdo Marco"/>
    <s v="Junio"/>
    <s v="JULIO "/>
    <n v="6"/>
    <s v="N/A"/>
    <n v="9000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estación de servicios de interpretación de lengua de señas colombiana para garantizar la accesibilidad y el acceso a la información de las personas con discapacidad auditiva. "/>
    <s v="O232020200991119_Otros servicios de la administración pública n.c.p."/>
    <s v="CCE-10_x000a_Mínima Cuantía"/>
    <s v="Septiembre"/>
    <s v="Octubre "/>
    <n v="8"/>
    <s v="N/A"/>
    <n v="4000000"/>
    <s v="Subdirección de Promoción de la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s v="80141600;80141900;80111600;81141600"/>
    <s v="PRESTAR LOS SERVICIOS LOGÍSTICOS Y OPERATIVOS NECESARIOS, PARA LA ORGANIZACIÓN Y EJECUCIÓN DE ACTIVIDADES Y EVENTOS INSTITUCIONALES REALIZADOS POR EL IDPAC"/>
    <s v="O232020200991119_Otros servicios de la administración pública n.c.p."/>
    <s v="Licitación Pública"/>
    <s v="Febrero"/>
    <s v="Mayo"/>
    <n v="9"/>
    <s v="N/A"/>
    <n v="14680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78111800"/>
    <s v="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
    <s v="O232020200664114_Servicios de transporte terrestre especial local de pasajeros "/>
    <s v="Selelción abreviada Acuerdo de marco"/>
    <s v="Mayo"/>
    <s v="Junio"/>
    <n v="7"/>
    <s v="N/A"/>
    <n v="4980311"/>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estación de servicios de interpretación de lengua de señas colombiana para garantizar la accesibilidad y el acceso a la información de las personas con discapacidad auditiva."/>
    <s v="O232020200991119_Otros servicios de la administración pública n.c.p."/>
    <s v="CCE-10_x000a_Mínima Cuantía"/>
    <s v="Septiembre"/>
    <s v="Octubre "/>
    <n v="8"/>
    <s v="N/A"/>
    <n v="1200000"/>
    <s v="Gerencia Escuela de Participación "/>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Junio"/>
    <s v="Junio"/>
    <n v="7"/>
    <n v="3421001"/>
    <n v="23947007"/>
    <s v="Subdirección de Asuntos Comunales"/>
    <s v="1-100-F001_VA-Recursos distrito"/>
    <s v="NO"/>
    <s v="N/A"/>
  </r>
  <r>
    <s v="05 - Construir Bogotá Región con gobierno abierto, transparente y ciudadanía consciente"/>
    <s v="51 - Gobierno Abierto"/>
    <x v="3"/>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s v="30111900;72103300;72102900;72121103;72153200;72153600;81101500;81101700;81101701"/>
    <s v="PRESTAR LOS SERVICIOS LOGÍSTICOS Y OPERATIVOS NECESARIOS, PARA LA ORGANIZACIÓN Y EJECUCIÓN DE ACTIVIDADES Y EVENTOS INSTITUCIONALES REALIZADOS POR EL IDPAC"/>
    <s v="O232020200991119_Otros servicios de la administración pública n.c.p."/>
    <s v="Licitación Pública"/>
    <s v="Enero "/>
    <s v="Enero "/>
    <n v="9"/>
    <s v="N/A"/>
    <n v="77031000"/>
    <s v="Gerencia Escuela de Participación "/>
    <s v="1-100-F001_VA-Recursos distrito"/>
    <s v="NO"/>
    <s v="N/A"/>
  </r>
  <r>
    <s v="05 - Construir Bogotá Región con gobierno abierto, transparente y ciudadanía consciente"/>
    <s v="51 - Gobierno Abierto"/>
    <x v="3"/>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s v="30111900;72103300;72102900;72121103;72153200;72153600;81101500;81101700;81101701"/>
    <s v="Adición al contrato  354 DEL 2023 &quot;PRESTAR LOS SERVICIOS LOGÍSTICOS Y OPERATIVOS NECESARIOS, PARA LA ORGANIZACIÓN Y EJECUCIÓN DE ACTIVIDADES Y EVENTOS INSTITUCIONALES REALIZADOS POR EL IDPAC"/>
    <s v="O232020200991119_Otros servicios de la administración pública n.c.p."/>
    <s v="Licitación Pública"/>
    <s v="Septiembre"/>
    <s v="Octubre "/>
    <n v="1"/>
    <s v="N/A"/>
    <n v="16047167"/>
    <s v="Gerencia Escuela de Participación "/>
    <s v="1-100-F001_VA-Recursos distrito"/>
    <s v="NO"/>
    <s v="N/A"/>
  </r>
  <r>
    <s v="05 - Construir Bogotá Región con gobierno abierto, transparente y ciudadanía consciente"/>
    <s v="51 - Gobierno Abierto"/>
    <x v="3"/>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78111800"/>
    <s v="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
    <s v="O232020200664114_Servicios de transporte terrestre especial local de pasajeros "/>
    <s v="CCE-99 Seléccion abreviada - acuerdo marco"/>
    <s v="Mayo"/>
    <s v="Junio"/>
    <n v="7"/>
    <s v="N/A"/>
    <n v="16386703"/>
    <s v="Gerencia Escuela de Participación "/>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
    <s v="O232020200883990_Otros servicios profesionales, técnicos y empresariales n.c.p."/>
    <s v="CCE-16 Contratación Directa"/>
    <s v="Marzo "/>
    <s v="Marzo"/>
    <n v="4"/>
    <n v="5000000"/>
    <n v="20000000"/>
    <s v="Oficina Asesora de Planeación"/>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78111800"/>
    <s v="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s v="O232020200664114_Servicios de transporte terrestre especial local de pasajeros"/>
    <s v="Selelción abreviada Acuerdo de marco"/>
    <s v="Mayo"/>
    <s v="Junio"/>
    <n v="7"/>
    <s v="N/A"/>
    <n v="15000000"/>
    <s v="Subdirección de Asuntos Comunal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estación de servicios de interpretación de lengua de señas colombiana para garantizar la accesibilidad y el acceso a la información de las personas con discapacidad auditiva."/>
    <s v="O232020200991119_Otros servicios de la administración pública n.c.p."/>
    <s v="CCE-10_x000a_Mínima Cuantía"/>
    <s v="Septiembre"/>
    <s v="Octubre "/>
    <n v="8"/>
    <s v="N/A"/>
    <n v="3000000"/>
    <s v="Oficina Asesora de Comunicacion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s v="80101600_x000a_81101500"/>
    <s v="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
    <s v="O232020200991119 Otros servicios de la administración pública n.c.p."/>
    <s v="Concurso de Meritos"/>
    <s v="Marzo "/>
    <s v="Mayo"/>
    <n v="4"/>
    <s v="N/A"/>
    <n v="40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estar los servicios de apoyo a la gestión de forma temporal, con autonomía técnica y administrativa, para brindar asistencia al cubrimiento periodístico y difusión de las actividades en el marco del convenio interadministrativo 772-2022 suscrito con el FDLK."/>
    <s v="O232020200991119 Otros servicios de la administración pública n.c.p."/>
    <s v="CCE-16 Contratación Directa"/>
    <s v="Abril"/>
    <s v="Abril "/>
    <n v="2"/>
    <n v="2500000"/>
    <n v="5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estar los servicios profesionales de forma temporal con autonomía técnica y administrativa para el acompañamiento jurídico en el marco del convenio 772-2022  susctito con el FDLK y suscripción de los Convenios Solidarios"/>
    <s v="O232020200991119_Otros servicios de la administración pública n.c.p."/>
    <s v="CCE-16 Contratación Directa"/>
    <s v="Marzo "/>
    <s v="Marzo "/>
    <n v="4"/>
    <n v="4500000"/>
    <n v="18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estar los servicios profesionales de forma temporal con autonomía técnica y administrativa para el acompañamiento a las intervenciones memores desde el campo técnica  que requieres este tipo de obras civiles no estructurales len el marco del convenio 772-2022 suscrito con el FDLK "/>
    <s v="O232020200991119_Otros servicios de la administración pública n.c.p."/>
    <s v="CCE-16 Contratación Directa"/>
    <s v="Marzo "/>
    <s v="Marzo "/>
    <n v="3"/>
    <n v="5000000"/>
    <n v="15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estar los servicios profesionales de forma temporal con autonomía técnica y administrativa para el acompañamiento contable en el marco del convenio 772-2022 suscrito con el FDLK "/>
    <s v="O232020200991119_Otros servicios de la administración pública n.c.p."/>
    <s v="CCE-16 Contratación Directa"/>
    <s v="Mayo"/>
    <s v="Mayo"/>
    <n v="3"/>
    <n v="4000000"/>
    <n v="12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72102900"/>
    <s v="Aunar esfuerzos para adelantar la convocatoria para la vigencia 2022 en el marco del CIA 772-2022 con el FDLK; para celebrar el convenio solidario con la junta de acción comunal del barrio PINAR DEL RIO I SECTOR DE LA LOCALIDAD 08, Kennedy, con el fin de ejecutar el fortalecimiento y participación de las organizaciones comunales, e incentivos en intervenciones menores a los salones comunales como resultado de la convocatoria."/>
    <s v="O232020200991114 Servicios de planificación económica, social y estadística de la administración pública"/>
    <s v="CCE-16 Contratación Directa"/>
    <s v="Mayo"/>
    <s v="Junio"/>
    <n v="2"/>
    <s v="N/A"/>
    <n v="15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72102900"/>
    <s v="Aunar esfuerzos para adelantar la convocatoria para la vigencia 2022 en el marco del CIA 772-2022 con el FDLK; para celebrar el convenio solidario con la junta de acción comunal del barrio MARSELLA DE LA LOCALIDAD 08, Kennedy, con el fin de ejecutar el fortalecimiento y participación de las organizaciones comunales, e incentivos en intervenciones menores a los salones comunales como resultado de la convocatoria."/>
    <s v="O232020200991114 Servicios de planificación económica, social y estadística de la administración pública"/>
    <s v="CCE-16 Contratación Directa"/>
    <s v="Mayo"/>
    <s v="Junio"/>
    <n v="2"/>
    <s v="N/A"/>
    <n v="15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72102900"/>
    <s v="Aunar esfuerzos para adelantar la convocatoria para la vigencia 2022 en el marco del CIA 772-2022 con el FDLK; para celebrar el convenio solidario con la junta de acción comunal del barrio ALFONSO LÓPEZ MICHELSEN DE LA LOCALIDAD 08, Kennedy, con el fin de ejecutar el fortalecimiento y participación de las organizaciones comunales, e incentivos en intervenciones menores a los salones comunales como resultado de la convocatoria."/>
    <s v="O232020200991114 Servicios de planificación económica, social y estadística de la administración pública"/>
    <s v="CCE-16 Contratación Directa"/>
    <s v="Mayo"/>
    <s v="Junio"/>
    <n v="2"/>
    <s v="N/A"/>
    <n v="15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72102900"/>
    <s v="Aunar esfuerzos para adelantar la convocatoria para la vigencia 2022 en el marco del CIA 772-2022 con el FDLK; para celebrar el convenio solidario con la junta de acción comunal del barrio ALQUERIAS DE LA FRAGUA II SECTOR DE LA LOCALIDAD 08, Kennedy, con el fin de ejecutar el fortalecimiento y participación de las organizaciones comunales, e incentivos en intervenciones menores a los salones comunales como resultado de la convocatoria."/>
    <s v="O232020200991114 Servicios de planificación económica, social y estadística de la administración pública"/>
    <s v="CCE-16 Contratación Directa"/>
    <s v="Mayo"/>
    <s v="Junio"/>
    <n v="2"/>
    <s v="N/A"/>
    <n v="15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72102900"/>
    <s v="Aunar esfuerzos para adelantar la convocatoria para la vigencia 2022 en el marco del CIA 772-2022 con el FDLK; para celebrar el convenio solidario con la junta de acción comunal del barrio ALTAMAR  DE LA LOCALIDAD 08, Kennedy, con el fin de ejecutar el fortalecimiento y participación de las organizaciones comunales, e incentivos en intervenciones menores a los salones comunales como resultado de la convocatoria."/>
    <s v="O232020200991114 Servicios de planificación económica, social y estadística de la administración pública"/>
    <s v="CCE-16 Contratación Directa"/>
    <s v="Mayo"/>
    <s v="Junio"/>
    <n v="2"/>
    <s v="N/A"/>
    <n v="15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72102900"/>
    <s v="Aunar esfuerzos para adelantar la convocatoria para la vigencia 2022 en el marco del CIA 772-2022 con el FDLK; para celebrar el convenio solidario con la junta de acción comunal del barrio ARISTOTELES ONASSIS   DE LA LOCALIDAD 08, Kennedy, con el fin de ejecutar el fortalecimiento y participación de las organizaciones comunales, e incentivos en intervenciones menores a los salones comunales como resultado de la convocatoria."/>
    <s v="O232020200991114 Servicios de planificación económica, social y estadística de la administración pública"/>
    <s v="CCE-16 Contratación Directa"/>
    <s v="Mayo"/>
    <s v="Junio"/>
    <n v="2"/>
    <s v="N/A"/>
    <n v="15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72102900"/>
    <s v="Aunar esfuerzos para adelantar la convocatoria para la vigencia 2022 en el marco del CIA 772-2022 con el FDLK; para celebrar el convenio solidario con la junta de acción comunal del barrio CATALINA II  SECTOR    DE LA LOCALIDAD 08, Kennedy, con el fin de ejecutar el fortalecimiento y participación de las organizaciones comunales, e incentivos en intervenciones menores a los salones comunales como resultado de la convocatoria."/>
    <s v="O232020200991114 Servicios de planificación económica, social y estadística de la administración pública"/>
    <s v="CCE-16 Contratación Directa"/>
    <s v="Mayo"/>
    <s v="Junio"/>
    <n v="2"/>
    <s v="N/A"/>
    <n v="15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72102900"/>
    <s v="Aunar esfuerzos para adelantar la convocatoria para la vigencia 2022 en el marco del CIA 772-2022 con el FDLK; para celebrar el convenio solidario con la junta de acción comunal del barrio CLASS  DE LA LOCALIDAD 08, Kennedy, con el fin de ejecutar el fortalecimiento y participación de las organizaciones comunales, e incentivos en intervenciones menores a los salones comunales como resultado de la convocatoria."/>
    <s v="O232020200991114 Servicios de planificación económica, social y estadística de la administración pública"/>
    <s v="CCE-16 Contratación Directa"/>
    <s v="Mayo"/>
    <s v="Junio"/>
    <n v="2"/>
    <s v="N/A"/>
    <n v="15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72102900"/>
    <s v="Aunar esfuerzos para adelantar la convocatoria para la vigencia 2022 en el marco del CIA 772-2022 con el FDLK; para celebrar el convenio solidario con la junta de acción comunal del barrio JAZMIN OCCIDENTAL  DE LA LOCALIDAD 08, Kennedy, con el fin de ejecutar el fortalecimiento y participación de las organizaciones comunales, e incentivos en intervenciones menores a los salones comunales como resultado de la convocatoria."/>
    <s v="O232020200991114 Servicios de planificación económica, social y estadística de la administración pública"/>
    <s v="CCE-16 Contratación Directa"/>
    <s v="Mayo"/>
    <s v="Junio"/>
    <n v="2"/>
    <s v="N/A"/>
    <n v="15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72102900"/>
    <s v="Aunar esfuerzos para adelantar la convocatoria para la vigencia 2022 en el marco del CIA 772-2022 con el FDLK; para celebrar el convenio solidario con la junta de acción comunal del barrio GRAN BRITALIA DE LA LOCALIDAD 08, Kennedy, con el fin de ejecutar el fortalecimiento y participación de las organizaciones comunales, e incentivos en intervenciones menores a los salones comunales como resultado de la convocatoria."/>
    <s v="O232020200991114 Servicios de planificación económica, social y estadística de la administración pública"/>
    <s v="CCE-16 Contratación Directa"/>
    <s v="Mayo"/>
    <s v="Junio"/>
    <n v="2"/>
    <s v="N/A"/>
    <n v="15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72102900"/>
    <s v="Aunar esfuerzos para adelantar la convocatoria para la vigencia 2022 en el marco del CIA 772-2022 con el FDLK; para celebrar el convenio solidario con la junta de acción comunal del barrio LAS ACACIAS  DE LA LOCALIDAD 08, Kennedy, con el fin de ejecutar el fortalecimiento y participación de las organizaciones comunales, e incentivos en intervenciones menores a los salones comunales como resultado de la convocatoria."/>
    <s v="O232020200991114 Servicios de planificación económica, social y estadística de la administración pública"/>
    <s v="CCE-16 Contratación Directa"/>
    <s v="Mayo"/>
    <s v="Junio"/>
    <n v="2"/>
    <s v="N/A"/>
    <n v="15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72102900"/>
    <s v="Aunar esfuerzos para adelantar la convocatoria para la vigencia 2022 en el marco del CIA 772-2022 con el FDLK; para celebrar el convenio solidario con la junta de acción comunal del barrio  LAS LUCES  DE LA LOCALIDAD 08, Kennedy, con el fin de ejecutar el fortalecimiento y participación de las organizaciones comunales, e incentivos en intervenciones menores a los salones comunales como resultado de la convocatoria."/>
    <s v="O232020200991114 Servicios de planificación económica, social y estadística de la administración pública"/>
    <s v="CCE-16 Contratación Directa"/>
    <s v="Mayo"/>
    <s v="Junio"/>
    <n v="2"/>
    <s v="N/A"/>
    <n v="15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72102900"/>
    <s v="Aunar esfuerzos para adelantar la convocatoria para la vigencia 2022 en el marco del CIA 772-2022 con el FDLK; para celebrar el convenio solidario con la junta de acción comunal del barrio  LLANO GRANDE  DE LA LOCALIDAD 08, Kennedy, con el fin de ejecutar el fortalecimiento y participación de las organizaciones comunales, e incentivos en intervenciones menores a los salones comunales como resultado de la convocatoria."/>
    <s v="O232020200991114 Servicios de planificación económica, social y estadística de la administración pública"/>
    <s v="CCE-16 Contratación Directa"/>
    <s v="Mayo"/>
    <s v="Junio"/>
    <n v="2"/>
    <s v="N/A"/>
    <n v="15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72102900"/>
    <s v="Aunar esfuerzos para adelantar la convocatoria para la vigencia 2022 en el marco del CIA 772-2022 con el FDLK; para celebrar el convenio solidario con la junta de acción comunal del barrio  MIRAFLORES  DE LA LOCALIDAD 08, Kennedy, con el fin de ejecutar el fortalecimiento y participación de las organizaciones comunales, e incentivos en intervenciones menores a los salones comunales como resultado de la convocatoria."/>
    <s v="O232020200991114 Servicios de planificación económica, social y estadística de la administración pública"/>
    <s v="CCE-16 Contratación Directa"/>
    <s v="Mayo"/>
    <s v="Junio"/>
    <n v="2"/>
    <s v="N/A"/>
    <n v="15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72102900"/>
    <s v="Aunar esfuerzos para adelantar la convocatoria para la vigencia 2022 en el marco del CIA 772-2022 con el FDLK; para celebrar el convenio solidario con la junta de acción comunal del barrio  EL PARQUE MORABIA DE LA LOCALIDAD 08, Kennedy, con el fin de ejecutar el fortalecimiento y participación de las organizaciones comunales, e incentivos en intervenciones menores a los salones comunales como resultado de la convocatoria."/>
    <s v="O232020200991114 Servicios de planificación económica, social y estadística de la administración pública"/>
    <s v="CCE-16 Contratación Directa"/>
    <s v="Mayo"/>
    <s v="Junio"/>
    <n v="2"/>
    <s v="N/A"/>
    <n v="15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72102900"/>
    <s v="Aunar esfuerzos para adelantar la convocatoria para la vigencia 2022 en el marco del CIA 772-2022 con el FDLK; para celebrar el convenio solidario con la junta de acción comunal del barrio  LOS PATIOS III SECTOR DE LA LOCALIDAD 08, Kennedy, con el fin de ejecutar el fortalecimiento y participación de las organizaciones comunales, e incentivos en intervenciones menores a los salones comunales como resultado de la convocatoria."/>
    <s v="O232020200991114 Servicios de planificación económica, social y estadística de la administración pública"/>
    <s v="CCE-16 Contratación Directa"/>
    <s v="Mayo"/>
    <s v="Junio"/>
    <n v="2"/>
    <s v="N/A"/>
    <n v="15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72102900"/>
    <s v="Aunar esfuerzos para adelantar la convocatoria para la vigencia 2022 en el marco del CIA 772-2022 con el FDLK; para celebrar el convenio solidario con la junta de acción comunal del barrio  TINTALITO I SECTOR  DE LA LOCALIDAD 08, Kennedy, con el fin de ejecutar el fortalecimiento y participación de las organizaciones comunales, e incentivos en intervenciones menores a los salones comunales como resultado de la convocatoria."/>
    <s v="O232020200991114 Servicios de planificación económica, social y estadística de la administración pública"/>
    <s v="CCE-16 Contratación Directa"/>
    <s v="Mayo"/>
    <s v="Junio"/>
    <n v="2"/>
    <s v="N/A"/>
    <n v="15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72102900"/>
    <s v="Aunar esfuerzos para adelantar la convocatoria para la vigencia 2022 en el marco del CIA 772-2022 con el FDLK; para celebrar el convenio solidario con la junta de acción comunal del barrio  VILLA DE LA TORRE  DE LA LOCALIDAD 08, Kennedy, con el fin de ejecutar el fortalecimiento y participación de las organizaciones comunales, e incentivos en intervenciones menores a los salones comunales como resultado de la convocatoria."/>
    <s v="O232020200991114 Servicios de planificación económica, social y estadística de la administración pública"/>
    <s v="CCE-16 Contratación Directa"/>
    <s v="Mayo"/>
    <s v="Junio"/>
    <n v="2"/>
    <s v="N/A"/>
    <n v="15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72102900"/>
    <s v="Aunar esfuerzos para adelantar la convocatoria para la vigencia 2022 en el marco del CIA 772-2022 con el FDLK; para celebrar el convenio solidario con la junta de acción comunal del barrio  VILLA DE LOS SAUCES   DE LA LOCALIDAD 08, Kennedy, con el fin de ejecutar el fortalecimiento y participación de las organizaciones comunales, e incentivos en intervenciones menores a los salones comunales como resultado de la convocatoria."/>
    <s v="O232020200991114 Servicios de planificación económica, social y estadística de la administración pública"/>
    <s v="CCE-16 Contratación Directa"/>
    <s v="Mayo"/>
    <s v="Junio"/>
    <n v="2"/>
    <s v="N/A"/>
    <n v="15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72102900"/>
    <s v="Aunar esfuerzos para adelantar la convocatoria para la vigencia 2022 en el marco del CIA 772-2022 con el FDLK; para celebrar el convenio solidario con la junta de acción comunal del barrio  VILLA EMILIA AMPARO II SECTOR    DE LA LOCALIDAD 08, Kennedy, con el fin de ejecutar el fortalecimiento y participación de las organizaciones comunales, e incentivos en intervenciones menores a los salones comunales como resultado de la convocatoria."/>
    <s v="O232020200991114 Servicios de planificación económica, social y estadística de la administración pública"/>
    <s v="CCE-16 Contratación Directa"/>
    <s v="Mayo"/>
    <s v="Junio"/>
    <n v="2"/>
    <s v="N/A"/>
    <n v="15000000"/>
    <s v="Subdirección de Asuntos Comunales"/>
    <s v=" 3-100-I001 VA-Administrados de destinación especifica"/>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s v="45121500,45121600, 45121600,43211500,52161500,43212100, 43191500"/>
    <s v="Adquisición de elementos y accesorios tecnológicos para la promoción y fortalecimiento de las organizaciones sociales ganadoras del Fondo Chikaná en el marco del convenio interadministrativo N° 1468 – 2022."/>
    <s v="O232020200991137 Servicios de la_x000a_administración pública relacionados_x000a_con proyectos de desarrollo de uso"/>
    <s v="Subasta Inversa"/>
    <s v="Marzo "/>
    <s v="Marzo"/>
    <n v="1"/>
    <s v="N/A"/>
    <n v="174127906"/>
    <s v="Subdirección de Fortalecimiento de la Organización Social"/>
    <s v=" 3-200-I001 RB-Administrados de destinación especifica"/>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s v="43211500,43201800,43211600 "/>
    <s v="Adquisición de elementos tecnológicos y accesorios en el marco del convenio interadministrativo N° 1468 – 2022 Fondo Chikaná."/>
    <s v="O232020200991137 Servicios de la_x000a_administración pública relacionados_x000a_con proyectos de desarrollo de uso"/>
    <s v="Selección Abreviada -Acuerdo Marco"/>
    <s v="Mayo"/>
    <s v="Mayo"/>
    <n v="1"/>
    <s v="N/A"/>
    <n v="72591354"/>
    <s v="Subdirección de Fortalecimiento de la Organización Social"/>
    <s v=" 3-200-I001 RB-Administrados de destinación especifica"/>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s v="60131400,_x000a_60131500,_x000a_60131000,_x000a_60131300"/>
    <s v="Adquisición de instrumentos musicales y accesorios en el marco  del convenio interadministrativo N° 1468 – 2022 para el fortalecimiento de las organizaciones sociales religiosas  ganadoras del Fondo Chikaná."/>
    <s v="O232020200991137 Servicios de la_x000a_administración pública relacionados_x000a_con proyectos de desarrollo de uso"/>
    <s v="Mínima  cuantía"/>
    <s v="Julio"/>
    <s v="Agosto "/>
    <n v="1"/>
    <s v="N/A"/>
    <n v="21840250"/>
    <s v="Subdirección de Fortalecimiento de la Organización Social"/>
    <s v=" 3-200-I001 RB-Administrados de destinación especifica"/>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s v="60131400,_x000a_60131500,_x000a_60131000,_x000a_60131300"/>
    <s v="Adición y prórroga al contrato No. 474-2023 Adquisición de instrumentos musicales y accesorios en el marco del convenio interadministrativo No. 1468-2022 para el fortalecimiento de las organizaciones sociales religiosas ganadoras del Fondo Chikaná. "/>
    <s v="O232020200991137 Servicios de la_x000a_administración pública relacionados_x000a_con proyectos de desarrollo de uso"/>
    <s v="Mínima  cuantía"/>
    <s v="Octubre"/>
    <s v="Octubre"/>
    <s v="6 días"/>
    <s v="N/A"/>
    <n v="10199490"/>
    <s v="Subdirección de Fortalecimiento de la Organización Social"/>
    <s v=" 3-200-I001 RB-Administrados de destinación especifica"/>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s v="43211500  _x000a_43212100 _x000a_49191501 _x000a_45111608 52161505  _x000a_"/>
    <s v="Contratar el suministro de bonos tecnológicos, para el fortalecimiento de los procesos organizativos y participativos de la población Negra Afrocolombiana residentes en Bogotá, en el marco del Convenio Interadministrativo No. 1468-2022"/>
    <s v="O232020200991137 Servicios de la_x000a_administración pública relacionados_x000a_con proyectos de desarrollo de uso"/>
    <s v="CCE-06 Selección abreviada menor cuantía"/>
    <s v="Septiembre"/>
    <s v="Octubre "/>
    <n v="1"/>
    <s v="N/A"/>
    <n v="50000000"/>
    <s v="Subdirección de Fortalecimiento de la Organización Social"/>
    <s v=" 3-200-I001 RB-Administrados de destinación especifica"/>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Mayo"/>
    <s v="Junio"/>
    <s v="6 MESES Y 5 DÍAS"/>
    <n v="3394880"/>
    <n v="20935093"/>
    <s v="Gerencia de Instancias y Mecanismos de Participación"/>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s v="43211500_x000a_43211600_x000a_43212100_x000a_43201800"/>
    <s v="Adquisición de elementos tecnológicos y accesorios en el marco del Fondo de Iniciativas CHIKANÁ y Lablocal para el fortalecimiento y promoción de las Organizaciones Sociales del Distrito Capital."/>
    <s v="O232020200991119_Otros servicios de la administración pública n.c.p."/>
    <s v="Selección Abreviada -Acuerdo Marco"/>
    <s v="Julio"/>
    <s v="Julio"/>
    <n v="1"/>
    <s v="N/A"/>
    <n v="149922962"/>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s v="43211500 - 43211600 - 43212100 - 43201800 -_x000a_52161541 -_x000a_45111600_x000a_52161500"/>
    <s v="Adquisición de elementos y accesorios tecnológicos para el fortalecimiento y promoción de las Organizaciones Sociales y Medios Comunitarios, beneficiarios del Fondo de Iniciativas CHIKANÁ y Lablocal."/>
    <s v="O232020200991119_Otros servicios de la administración pública n.c.p."/>
    <s v="Selección Abreviada Subasta Inversa"/>
    <s v="Agosto "/>
    <s v="Agosto "/>
    <s v="15 días"/>
    <s v="N/A"/>
    <n v="3200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realizar el acompañamiento y asistencia técnica para el fortalecimiento a organizaciones  sociales de mujeres en el marco de la convocatoria Bogotá con las mujeres 2023-2.0 Fondo Chikaná - convenio 1114 de  2022. "/>
    <s v="O232020200991119_Otros servicios de la administración pública n.c.p."/>
    <s v="CCE-16 Contratación Directa"/>
    <s v="Marzo "/>
    <s v="Marzo "/>
    <n v="5"/>
    <n v="5000000"/>
    <n v="25000000"/>
    <s v="Gerencia de Mujer y Género"/>
    <s v="3-100-I001 VA-Administrados de destinación especifica"/>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realizar el acompañamiento y asistencia técnica para el fortalecimiento a organizaciones  sociales de mujeres en el marco de la convocatoria Bogotá con las mujeres 2023-2.0 Fondo Chikaná - convenio 1114 de  2022. "/>
    <s v="O232020200991119_Otros servicios de la administración pública n.c.p."/>
    <s v="CCE-16 Contratación Directa"/>
    <s v="Marzo "/>
    <s v="Marzo "/>
    <n v="5"/>
    <n v="5000000"/>
    <n v="25000000"/>
    <s v="Gerencia de Mujer y Género"/>
    <s v="3-100-I001 VA-Administrados de destinación especifica"/>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realizar el acompañamiento y asistencia técnica para el fortalecimiento a organizaciones  sociales de mujeres en el marco de la convocatoria Bogotá con las mujeres 2023-2.0 Fondo Chikaná - convenio 1114 de  2022. "/>
    <s v="O232020200991119_Otros servicios de la administración pública n.c.p."/>
    <s v="CCE-16 Contratación Directa"/>
    <s v="Marzo "/>
    <s v="Marzo "/>
    <n v="5"/>
    <n v="5000000"/>
    <n v="25000000"/>
    <s v="Gerencia de Mujer y Género"/>
    <s v="3-100-I001 VA-Administrados de destinación especifica"/>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realizar el acompañamiento y asistencia técnica para el fortalecimiento a organizaciones  sociales de mujeres en el marco de la convocatoria Bogotá con las mujeres 2023-2.0 Fondo Chikaná - convenio 1114 de  2022. "/>
    <s v="O232020200991119_Otros servicios de la administración pública n.c.p."/>
    <s v="CCE-16 Contratación Directa"/>
    <s v="Marzo "/>
    <s v="Marzo "/>
    <n v="5"/>
    <n v="5000000"/>
    <n v="25000000"/>
    <s v="Gerencia de Mujer y Género"/>
    <s v="3-100-I001 VA-Administrados de destinación especifica"/>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realizar el acompañamiento y asistencia técnica para el fortalecimiento a organizaciones  sociales de mujeres en el marco de la convocatoria Bogotá con las mujeres 2023-2.0 Fondo Chikaná - convenio 1114 de  2022. "/>
    <s v="O232020200991119_Otros servicios de la administración pública n.c.p."/>
    <s v="CCE-16 Contratación Directa"/>
    <s v="Marzo "/>
    <s v="Marzo "/>
    <n v="5"/>
    <n v="5000000"/>
    <n v="25000000"/>
    <s v="Gerencia de Mujer y Género"/>
    <s v="3-100-I001 VA-Administrados de destinación especifica"/>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adelantar el proceso de contratación directa con las organizaciones sociales étnicas concertadas de conformidad con lo establecido en el artículo 66 del PDD; en el marco del convenio interadministrativo 1114/2022. "/>
    <s v="O232020200991119_Otros servicios de la administración pública n.c.p."/>
    <s v="CCE-16 Contratación Directa"/>
    <s v="Marzo "/>
    <s v="Marzo "/>
    <n v="3.5"/>
    <n v="4500000"/>
    <n v="15750000"/>
    <s v="Gerencia de Mujer y Género"/>
    <s v="3-100-I001 VA-Administrados de destinación especifica"/>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administrativo para el acompañamiento a la aplicación del modelo de fortalecimiento a 43 organizaciones sociales en el marco de la convocatoria Bogota con las Mujeres 2023-2,0 derivado del convenio interadministrativo 1114 de 2022"/>
    <s v="O232020200991119_Otros servicios de la administración pública n.c.p."/>
    <s v="CCE-16 Contratación Directa"/>
    <s v="Marzo "/>
    <s v="Marzo "/>
    <n v="5"/>
    <n v="3000000"/>
    <n v="15000000"/>
    <s v="Gerencia de Mujer y Género"/>
    <s v="3-100-I001 VA-Administrados de destinación especifica"/>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 de apoyo tecnico para el acompañamiento a la aplicación del modelo de fortalecimiento a 43 organizaciones sociales en el marco de la convocatoria Bogota con las Mujeres 2023-2,0 derivado del convenio interadministrativo 1114 de 2022"/>
    <s v="O232020200991119_Otros servicios de la administración pública n.c.p."/>
    <s v="CCE-16 Contratación Directa"/>
    <s v="Marzo "/>
    <s v="Marzo "/>
    <n v="5"/>
    <n v="3000000"/>
    <n v="15000000"/>
    <s v="Gerencia de Mujer y Género"/>
    <s v="3-100-I001 VA-Administrados de destinación especifica"/>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s v="43211500 - 43211600 - 43212100 - 43201800"/>
    <s v="Adquisición de elementos tecnológicos y accesorios en el marco del Fondo de Iniciativas CHIKANÁ y Lablocal para el fortalecimiento y promoción de las Organizaciones Sociales del Distrito Capital."/>
    <s v="&quot;O232020200991137 Servicios de la_x000a_administración pública relacionados_x000a_con proyectos de desarrollo de uso&quot;"/>
    <s v="Selección Abreviada -Acuerdo Marco"/>
    <s v="Julio"/>
    <s v="Agosto "/>
    <n v="1"/>
    <s v="N/A"/>
    <n v="48788200"/>
    <s v="Gerencia de Mujer y Género"/>
    <s v="3-100-I001 VA-Administrados de destinación especifica"/>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Desarrollar una iniciativa y/o proyecto dirigido a las mujeres Room, en el marco del convenio 1114 de 2022; que incida en la promoción de sus derechos, la prevención de las violencias, potencien su participación y favorezcan su empoderamiento."/>
    <s v="O232020200991137 Servicios de la_x000a_administración pública relacionados_x000a_con proyectos de desarrollo de uso"/>
    <s v="CCE-16 Contratación Directa"/>
    <s v="Septiembre"/>
    <s v="Octubre "/>
    <n v="5"/>
    <n v="16000000"/>
    <n v="16000000"/>
    <s v="Gerencia de Mujer y Género"/>
    <s v="3-100-I001 VA-Administrados de destinación especifica"/>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Desarrollar una iniciativa y/o proyecto dirigido a las mujeres Negras, Afrodescendientes, Raizales y Palenqueras NARP, en el marco del convenio 1114 de 2022; que incidan en la promoción de sus derechos, la prevención de las violencias, potencien su participación y favorezcan su empoderamiento."/>
    <s v="O232020200991137 Servicios de la_x000a_administración pública relacionados_x000a_con proyectos de desarrollo de uso"/>
    <s v="CCE-16 Contratación Directa"/>
    <s v="Septiembre"/>
    <s v="Octubre "/>
    <n v="5"/>
    <n v="16000000"/>
    <n v="16000000"/>
    <s v="Gerencia de Mujer y Género"/>
    <s v="3-100-I001 VA-Administrados de destinación especifica"/>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Desarrollar una iniciativa y/o proyecto dirigido a las mujeres del pueblo indígena Ambiká, en el marco del convenio 1114 de 2022; que incida en la promoción de sus derechos, la prevención de las violencias, potencien su participación y favorezcan su empoderamiento."/>
    <s v="O232020200991137 Servicios de la_x000a_administración pública relacionados_x000a_con proyectos de desarrollo de uso"/>
    <s v="CCE-16 Contratación Directa"/>
    <s v="Septiembre"/>
    <s v="Octubre "/>
    <n v="5"/>
    <n v="16000000"/>
    <n v="16000000"/>
    <s v="Gerencia de Mujer y Género"/>
    <s v="3-100-I001 VA-Administrados de destinación especifica"/>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Desarrollar una iniciativa y/o proyecto dirigido a las mujeres del pueblo indígena Pasto, en el marco del convenio 1114 de 2022; que incida en la promoción de sus derechos, la prevención de las violencias, potencien su participación y favorezcan su empoderamiento."/>
    <s v="O232020200991137 Servicios de la_x000a_administración pública relacionados_x000a_con proyectos de desarrollo de uso"/>
    <s v="CCE-16 Contratación Directa"/>
    <s v="Septiembre"/>
    <s v="Octubre "/>
    <n v="5"/>
    <n v="16000000"/>
    <n v="16000000"/>
    <s v="Gerencia de Mujer y Género"/>
    <s v="3-100-I001 VA-Administrados de destinación especifica"/>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Desarrollar una iniciativa y/o proyecto dirigido a las mujeres del pueblo indígena Yanacona, en el marco del convenio 1114 de 2022; que incida en la promoción de sus derechos, la prevención de las violencias, potencien su participación y favorezcan su empoderamiento."/>
    <s v="O232020200991137 Servicios de la_x000a_administración pública relacionados_x000a_con proyectos de desarrollo de uso"/>
    <s v="CCE-16 Contratación Directa"/>
    <s v="Septiembre"/>
    <s v="Octubre "/>
    <n v="5"/>
    <n v="16000000"/>
    <n v="16000000"/>
    <s v="Gerencia de Mujer y Género"/>
    <s v="3-100-I001 VA-Administrados de destinación especifica"/>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Desarrollar una iniciativa y/o proyecto dirigido a las mujeres del pueblo indígena Muisca de Bosa, en el marco del convenio 1114 de 2022; que incida en la promoción de sus derechos, la prevención de las violencias, potencien su participación y favorezcan su empoderamiento."/>
    <s v="O232020200991137 Servicios de la_x000a_administración pública relacionados_x000a_con proyectos de desarrollo de uso"/>
    <s v="CCE-16 Contratación Directa"/>
    <s v="Septiembre"/>
    <s v="Octubre "/>
    <n v="5"/>
    <n v="16000000"/>
    <n v="16000000"/>
    <s v="Gerencia de Mujer y Género"/>
    <s v="3-100-I001 VA-Administrados de destinación especifica"/>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s v="43211500_x000a_43212100_x000a_49191501_x000a_45111608_x000a_52161505 "/>
    <s v="Aunar esfuerz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
    <s v="O232020200991119_Otros servicios de la administración pública n.c.p."/>
    <s v="CCE-16 Contratación Directa"/>
    <s v="Agosto"/>
    <s v="Septiembre"/>
    <n v="1"/>
    <s v="N/A"/>
    <n v="140000000"/>
    <s v="Gerencia de Etnias"/>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Aunar esfuerzos para dar cumplimiento a las acciones afirmativas concertadas en el marco del artículo 66 del plan distrital de desarrollo 2020-2024"/>
    <s v="O232020200991137 Servicios de la_x000a_administración pública relacionados_x000a_con proyectos de desarrollo de uso"/>
    <s v="CCE-16 Contratación Directa"/>
    <s v="Sepiembre"/>
    <s v="Septiembre"/>
    <n v="1"/>
    <s v="N/A"/>
    <n v="45000000"/>
    <s v="Gerencia de Etnia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estar los servicios profesionales de forma temporal con autonomía técnica y administrativa para realizar actividades transversales y compañamiento en territorio en el marco del proyecto de inversión 7685."/>
    <s v="O232020200883990_Otros servicios profesionales, técnicos y empresariales n.c.p."/>
    <s v="CCE-16 Contratación Directa"/>
    <s v="Abril"/>
    <s v="Abril "/>
    <n v="8"/>
    <n v="5000000"/>
    <n v="40000000"/>
    <s v="Subdirección de Asuntos Comunal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n v="80111600"/>
    <s v="Servicios de apoyo a la gestión para realizar seguimiento a la implementación del programa de Iniciativas Juveniles 2023."/>
    <s v="O232020200991119_Otros servicios de la administración pública n.c.p."/>
    <s v="CCE-16 Contratación Directa"/>
    <s v="Septiembre"/>
    <s v="Septiembre"/>
    <s v="3 meses"/>
    <n v="3100000"/>
    <n v="9300000"/>
    <s v="Gerencia de Juventud"/>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Adición y Prórroga contrato 054-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
    <s v="O232020200883990_Otros servicios profesionales, técnicos y empresariales n.c.p."/>
    <s v="CCE-16 Contratación Directa"/>
    <s v="Mayo"/>
    <s v="Mayo"/>
    <s v="1 mes_x000a_15 días"/>
    <n v="5300000"/>
    <n v="7950000"/>
    <s v="Oficina Asesora de Planeación"/>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Adición y Prórroga contrato 318 de-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
    <s v="O232020200883990_Otros servicios profesionales, técnicos y empresariales n.c.p."/>
    <s v="CCE-16 Contratación Directa"/>
    <s v="Junio"/>
    <s v="Julio"/>
    <n v="2"/>
    <n v="5000000"/>
    <n v="10000000"/>
    <s v="Oficina Asesora de Planeación"/>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s v="45121500 - 52161500 - 43191500 - 45121600 - 45111600 - 52161500"/>
    <s v="Adquisición de elementos y accesorios tecnológicos para el fortalecimiento y promoción de las Organizaciones Sociales y Medios Comunitarios, beneficiarios del Fondo de Iniciativas CHIKANÁ y Lablocal."/>
    <s v="O232020200991119_Otros servicios de la administración pública n.c.p."/>
    <s v=" Selección Abreviada Subasta Inversa"/>
    <s v="Agosto"/>
    <s v="Agosto "/>
    <s v="15 días"/>
    <s v="N/A"/>
    <n v="150000000"/>
    <s v="Gerencia de Juventud"/>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s v="43211500_x000a_43211600_x000a_43212100_x000a_43201800"/>
    <s v=" Adquisición de elementos tecnológicos y accesorios en el marco del Fondo de Iniciativas CHIKANÁ y Lablocal para el fortalecimiento y promoción de las Organizaciones Sociales del Distrito Capital"/>
    <s v="O232020200991119_Otros servicios de la administración pública n.c.p."/>
    <s v="Selección Abreviada -Acuerdo Marco"/>
    <s v="Julio"/>
    <s v="Julio"/>
    <n v="1"/>
    <s v="N/A"/>
    <n v="35494860"/>
    <s v="Gerencia de Juventud"/>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que efectue la maquetación de pagina web,  con cada funcionalidad y elementos requeridos del sitio web"/>
    <s v="O232020200991119_Otros servicios de la administración pública n.c.p."/>
    <s v="CCE-16 Contratación Directa"/>
    <s v="Mayo"/>
    <s v="Mayo"/>
    <n v="4"/>
    <n v="4200000"/>
    <n v="16800000"/>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Adición y prorrogacontrato 383 &quot;Profesional para que efectue la maquetación de pagina web,  con cada funcionalidad y elementos requeridos del sitio web&quot;"/>
    <s v="O232020200991119_Otros servicios de la administración pública n.c.p."/>
    <s v="CCE-16 Contratación Directa"/>
    <s v="Octubre"/>
    <s v="Octubre"/>
    <s v="1 mes_x000a_ 26 días"/>
    <n v="4200000"/>
    <n v="7840000"/>
    <s v="Oficina Asesora de Comunicaciones"/>
    <s v="1-100-F001_VA-Recursos distrito"/>
    <s v="NO"/>
    <s v="N/A"/>
  </r>
  <r>
    <s v="05 - Construir Bogotá Región con gobierno abierto, transparente y ciudadanía consciente"/>
    <s v="51 - Gobierno Abierto"/>
    <x v="3"/>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s v="NA"/>
    <s v="Pago de pasivo exigible contrato 671 de 2021 con ETB"/>
    <s v="O232020200991119_Otros servicios de la administración pública n.c.p."/>
    <s v="CCE-16 Contratación Directa"/>
    <s v="Mayo"/>
    <s v="Mayo"/>
    <n v="1"/>
    <s v="N/A"/>
    <n v="1500000"/>
    <s v="Gerencia Escuela de Participación "/>
    <s v="1-601-F001 PAS-Otros distrito "/>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implementar acitivades de cooperación de la Escuela de la Participación "/>
    <s v="O232020200992913 Servicios de educación para la formación y el trabajo"/>
    <s v="CCE-16 Contratación Directa"/>
    <s v="Enero"/>
    <s v="Febrero"/>
    <n v="7"/>
    <n v="5000000"/>
    <n v="35000000"/>
    <s v="Gerencia Escuela de Participación "/>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implementar acitivades de cooperación de la Escuela de la Participación "/>
    <s v="O232020200992913 Servicios de educación para la formación y el trabajo"/>
    <s v="CCE-16 Contratación Directa"/>
    <s v="Noviembre"/>
    <s v="Diciembre"/>
    <n v="3"/>
    <n v="3170674"/>
    <n v="9512024"/>
    <s v="Gerencia Escuela de Participación "/>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 Profesional para acompañar jurídicamente el desarrollo de los procedimientos precontractuales, contractuales y postcontractuales adelantados por el Proceso de Gestión Contractual."/>
    <s v="O232020200883990_Otros servicios profesionales, técnicos y empresariales n.c.p."/>
    <s v="CCE-16 Contratación Directa"/>
    <s v="Mayo"/>
    <s v="Mayo"/>
    <n v="6.5"/>
    <n v="6500000"/>
    <n v="42250000"/>
    <s v="Secretaria General-Gestión Contractu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urge la necesidad de contar con recurso humano que preste sus servicios profesionales para desarrollar procesos de fortalecimiento de la  participación ciudadana de las comunidades NARP del distrito capital, en las localidades que le sean asignadas por el supervisor.."/>
    <s v="O232020200991119_Otros servicios de la administración pública n.c.p."/>
    <s v="CCE-16 Contratación Directa"/>
    <s v="Mayo"/>
    <s v="Mayo"/>
    <s v="4 meses_x000a_9 días"/>
    <n v="3421001"/>
    <n v="14710304"/>
    <s v="Gerencia de  Etnias "/>
    <s v="1-100-F001_VA-Recursos distrito"/>
    <s v="NO"/>
    <s v="N/A"/>
  </r>
  <r>
    <s v="05 - Construir Bogotá Región con gobierno abierto, transparente y ciudadanía consciente"/>
    <s v="56 - Gestión Pública Efectiva"/>
    <x v="5"/>
    <s v="527 - Implementar una (1) estrategia para fortalecer y modernizar la capacidad tecnológica del Sector Gobierno"/>
    <s v="3 - Adquirir 100% los servicios e infraestructura TI de la entidad"/>
    <n v="43211711"/>
    <s v="Adquirir un escáner para digitalizar la documentación en el proceso de gestión documental del Instituto Distrital de la Participación y Acción Comunal"/>
    <s v="O23201010030302-Maquinaria de informática y sus partes, piezas y accesorios"/>
    <s v="Minima cuantia"/>
    <s v="Septiembre"/>
    <s v="Octubre"/>
    <n v="1"/>
    <n v="8000000"/>
    <n v="8000000"/>
    <s v="Secretaría General- Gestión de Tecnologías de la Información"/>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organizar y gestionar las acciones de los proyectos estratégicos y metodologías de la subdirección de promoción de la Participación, que esten encaminados al cumplimiento de los procesos misionales que lidera la Subdicrección de Promoción de la Participación "/>
    <s v="O232020200883990_Otros servicios profesionales, técnicos y empresariales n.c.p."/>
    <s v="CCE-16 Contratación Directa"/>
    <s v="Mayo "/>
    <s v="Mayo"/>
    <n v="7"/>
    <n v="4277000"/>
    <n v="29939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acompañar el desarrollo y la implementación del proceso de correspondencia interno y las acciones encaminadas al cumplimiento de los procesos estratégicos que lidera la Subdirección de Promoción de la Participación"/>
    <s v="O232020200883990_Otros servicios profesionales, técnicos y empresariales n.c.p."/>
    <s v="CCE-16 Contratación Directa"/>
    <s v="Mayo "/>
    <s v="Junio"/>
    <n v="7"/>
    <n v="3849000"/>
    <n v="26943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apoyar la supervisión de los contratos de prestación de servicios relacionados con la bolsa logística y de alimentos, y bolsa de transporte, contratados durante la vigencia 2023 en el Instituto Distrital de la Participación y Acción Comunal"/>
    <s v="O232020200883990_Otros servicios profesionales, técnicos y empresariales n.c.p."/>
    <s v="CCE-16 Contratación Directa"/>
    <s v="Mayo "/>
    <s v="Junio"/>
    <n v="3"/>
    <n v="6500000"/>
    <n v="19500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_x000a_técnica y administrativa para coordinar acompañar y apoyar el componente _x000a_técnico, y el despliegue en territorio como parte de la metodología &quot;Obras _x000a_Con Saldo Pedagógico Para el Cuidado y la Participación Ciudadana&quot; en la _x000a_Gerencia de Proyectos del IDPAC."/>
    <s v="O232020200991119_Otros servicios de la administración pública n.c.p."/>
    <s v="CCE-16 Contratación Directa"/>
    <s v="Junio"/>
    <s v="Junio"/>
    <n v="6"/>
    <n v="5000000"/>
    <n v="3000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Adición y prórroga contrato 374 de 2023 &quot; Prestar los servicios profesionales de manera temporal, con autonomía técnica y administrativa para coordinar, acompañar, apoyar y atender el componente técnico, y el uso en territorio como parte de la metodología &quot;Obras Con Saldo Pedagógico Para el Cuidado y la Participación Ciudadana&quot; en la Gerencia de Proyectos del IDPAC.&quot; "/>
    <s v="O232020200991119_Otros servicios de la administración pública n.c.p."/>
    <s v="CCE-16 Contratación Directa"/>
    <s v="Diciembre"/>
    <s v="Diciembre"/>
    <n v="1.5"/>
    <n v="5000000"/>
    <n v="750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 _x000a_administrativa para realizar la articulación, atender y gestionar la participación _x000a_incidente con las organizaciones sociales, comunales y comunitarias dentro de la _x000a_metodología Obras Con Saldo pedagógico Para el Cuidado y la Participación _x000a_Ciudadana en la Gerencia de Proyectos del IDPAC."/>
    <s v="O232020200991119_Otros servicios de la administración pública n.c.p."/>
    <s v="CCE-16 Contratación Directa"/>
    <s v="Mayo"/>
    <s v="Mayo"/>
    <n v="5"/>
    <n v="4120000"/>
    <n v="20600000"/>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
    <s v="Adición y prórroga contrato 932 de 2022   “Contratar la prestación de servicios logísticos que incluye el suministro de bienes y servicios requeridos en el marco de la convocatoria OBRAS CON SALDO PEDAGÓGICO 2.0, producto del Convenio Interadministrativo No. 1004-2022 suscrito entre el IDPAC y la Secretaria Distrital del Hábitat&quot;, producto de la adición del Convenio Interadministrativo No.1004-2022 suscrito entre el IDPAC  y la Secretaria Distrital del Habitat."/>
    <s v="O232020200991119_Otros servicios de la administración pública n.c.p."/>
    <s v="CCE-06 Selección abreviada menor cuantía"/>
    <s v="Mayo"/>
    <s v="Mayo"/>
    <s v="6 meses"/>
    <s v="N/A"/>
    <n v="154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 administrativa para coordinar acompañar y apoyar el componente técnico, y el despliegue en territorio como parte de la metodología &quot;Obras Con Saldo Pedagógico Para el Cuidado y la Participación Ciudadana&quot; en la Gerencia de Proyectos del IDPAC. producto de la adición del Convenio Interadministrativo No.1004-2022 suscrito entre el IDPAC  y la Secretaria Distrital del Habitat."/>
    <s v="O232020200991119_Otros servicios de la administración pública n.c.p."/>
    <s v="CCE-16 Contratación Directa"/>
    <s v="Mayo"/>
    <s v="Junio"/>
    <s v="3 meses y 23 dias "/>
    <n v="4000000"/>
    <n v="15066667"/>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 administrativa para coordinar acompañar y apoyar el componente técnico, y el despliegue en territorio como parte de la metodología &quot;Obras Con Saldo Pedagógico Para el Cuidado y la Participación Ciudadana&quot; en la Gerencia de Proyectos del IDPAC. producto de la adición del Convenio Interadministrativo No.1004-2022 suscrito entre el IDPAC  y la Secretaria Distrital del Habitat."/>
    <s v="O232020200991119_Otros servicios de la administración pública n.c.p."/>
    <s v="CCE-16 Contratación Directa"/>
    <s v="Mayo"/>
    <s v="Junio"/>
    <s v="4 meses y 10 dias "/>
    <n v="4000000"/>
    <n v="17333333"/>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 administrativa para coordinar compañar y apoyar el componente técnico, y el despliegue en territorio como parte de la metodología &quot;Obras Con Saldo Pedagógico Para el Cuidado y la Participación Ciudadana&quot; en la Gerencia de Proyectos del IDPAC. producto de la adición del Convenio Interadministrativo No.1004-2022 suscrito entre el IDPAC  y la Secretaria Distrital del Habitat."/>
    <s v="O232020200991119_Otros servicios de la administración pública n.c.p."/>
    <s v="CCE-16 Contratación Directa"/>
    <s v="Mayo"/>
    <s v="Junio"/>
    <s v="5 meses"/>
    <n v="4000000"/>
    <n v="20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 administrativa para coordinar acompañar y apoyar el componente técnico, y el despliegue en territorio como parte de la metodología &quot;Obras Con Saldo Pedagógico Para el Cuidado y la Participación Ciudadana&quot; en la Gerencia de Proyectos del IDPAC. producto de la adición del Convenio Interadministrativo No.1004-2022 suscrito entre el IDPAC  y la Secretaria Distrital del Habitat."/>
    <s v="O232020200991119_Otros servicios de la administración pública n.c.p."/>
    <s v="CCE-16 Contratación Directa"/>
    <s v="Mayo"/>
    <s v="Junio"/>
    <s v="4 meses y 10 dias "/>
    <n v="4000000"/>
    <n v="17333333"/>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 administrativa para coordinar acompañar y apoyar el componente técnico, y el despliegue en territorio como parte de la metodología &quot;Obras Con Saldo Pedagógico Para el Cuidado y la Participación Ciudadana&quot; en la Gerencia de Proyectos del IDPAC. producto de la adición del Convenio Interadministrativo No.1004-2022 suscrito entre el IDPAC  y la Secretaria Distrital del Habitat."/>
    <s v="O232020200991119_Otros servicios de la administración pública n.c.p."/>
    <s v="CCE-16 Contratación Directa"/>
    <s v="Mayo"/>
    <s v="Junio"/>
    <s v="4 meses y 10 dias "/>
    <n v="4000000"/>
    <n v="17333333"/>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
    <s v="O232020200991119_Otros servicios de la administración pública n.c.p."/>
    <s v="CCE-16 Contratación Directa"/>
    <s v="Mayo"/>
    <s v="Junio"/>
    <s v="4 meses y 4 dias "/>
    <n v="3600000"/>
    <n v="1488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
    <s v="O232020200991119_Otros servicios de la administración pública n.c.p."/>
    <s v="CCE-16 Contratación Directa"/>
    <s v="Mayo"/>
    <s v="Junio"/>
    <s v="4 meses y 04 dias "/>
    <n v="3600000"/>
    <n v="1488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
    <s v="O232020200991119_Otros servicios de la administración pública n.c.p."/>
    <s v="CCE-16 Contratación Directa"/>
    <s v="Mayo"/>
    <s v="Junio"/>
    <s v="4 meses y 10 dias "/>
    <n v="3600000"/>
    <n v="156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
    <s v="O232020200991119_Otros servicios de la administración pública n.c.p."/>
    <s v="CCE-16 Contratación Directa"/>
    <s v="Mayo"/>
    <s v="Junio"/>
    <s v="4 meses y 12 dias "/>
    <n v="3600000"/>
    <n v="1584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
    <s v="O232020200991119_Otros servicios de la administración pública n.c.p."/>
    <s v="CCE-16 Contratación Directa"/>
    <s v="Mayo"/>
    <s v="Junio"/>
    <s v="4 meses y 10 dias "/>
    <n v="3600000"/>
    <n v="156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de  apoyo  a  la  gestión de  manera  temporal con  autonomía  técnica  y  administrativa  para  el desarrollo  de  convocatorias,  actividades  de  sistematización  yrealizaracciones  de  movilización  social  como  parte  de  la metodología  &quot;Obras  Con  Saldo  pedagógico  Para  El  Cuidado  y  la  Participación  Ciudadana&quot;  a  cargo  de  la  Gerencia  de Proyectos del IDPAC. Productode la adición del Convenio  Interadministrativo No.1004-2022 suscrito entre el IDPAC  y la Secretaria Distrital del Habitat."/>
    <s v="O232020200991119_Otros servicios de la administración pública n.c.p."/>
    <s v="CCE-16 Contratación Directa"/>
    <s v="Mayo"/>
    <s v="Junio"/>
    <s v="4 meses y 12 dias "/>
    <n v="2000000"/>
    <n v="88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de  apoyo  a  la  gestión de  manera  temporal con  autonomía  técnica  y  administrativa  para  el desarrollo  de  convocatorias,  actividades  de  sistematización  yrealizaracciones  de  movilización  social  como  parte  de  la metodología  &quot;Obras  Con  Saldo  pedagógico  Para  El  Cuidado  y  la  Participación  Ciudadana&quot;  a  cargo  de  la  Gerencia  de Proyectos del IDPAC. Productode la adición del Convenio  Interadministrativo No.1004-2022 suscrito entre el IDPAC  y la Secretaria Distrital del Habitat."/>
    <s v="O232020200991119_Otros servicios de la administración pública n.c.p."/>
    <s v="CCE-16 Contratación Directa"/>
    <s v="Mayo"/>
    <s v="Junio"/>
    <s v="4 meses y 17 dias "/>
    <n v="2000000"/>
    <n v="7133333"/>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de  apoyo  a  la  gestión de  manera  temporal con  autonomía  técnica  y  administrativa  para  el desarrollo  de  convocatorias,  actividades  de  sistematización  yrealizaracciones  de  movilización  social  como  parte  de  la metodología  &quot;Obras  Con  Saldo  pedagógico  Para  El  Cuidado  y  la  Participación  Ciudadana&quot;  a  cargo  de  la  Gerencia  de Proyectos del IDPAC. Productode la adición del Convenio  Interadministrativo No.1004-2022 suscrito entre el IDPAC  y la Secretaria Distrital del Habitat."/>
    <s v="O232020200991119_Otros servicios de la administración pública n.c.p."/>
    <s v="CCE-16 Contratación Directa"/>
    <s v="Mayo"/>
    <s v="Junio"/>
    <s v="4 meses"/>
    <n v="2000000"/>
    <n v="8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de  apoyo  a  la  gestión de  manera  temporal con  autonomía  técnica  y  administrativa  para  el desarrollo  de  convocatorias,  actividades  de  sistematización  yrealizaracciones  de  movilización  social  como  parte  de  la metodología  &quot;Obras  Con  Saldo  pedagógico  Para  El  Cuidado  y  la  Participación  Ciudadana&quot;  a  cargo  de  la  Gerencia  de Proyectos del IDPAC. Productode la adición del Convenio  Interadministrativo No.1004-2022 suscrito entre el IDPAC  y la Secretaria Distrital del Habitat."/>
    <s v="O232020200991119_Otros servicios de la administración pública n.c.p."/>
    <s v="CCE-16 Contratación Directa"/>
    <s v="Mayo"/>
    <s v="Junio"/>
    <s v="4 meses y 10 dias "/>
    <n v="2000000"/>
    <n v="8666667"/>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de  apoyo  a  la  gestión de  manera  temporal con  autonomía  técnica  y  administrativa  para  el desarrollo  de  convocatorias,  actividades  de  sistematización  yrealizaracciones  de  movilización  social  como  parte  de  la metodología  &quot;Obras  Con  Saldo  pedagógico  Para  El  Cuidado  y  la  Participación  Ciudadana&quot;  a  cargo  de  la  Gerencia  de Proyectos del IDPAC. Productode la adición del Convenio  Interadministrativo No.1004-2022 suscrito entre el IDPAC  y la Secretaria Distrital del Habitat."/>
    <s v="O232020200991119_Otros servicios de la administración pública n.c.p."/>
    <s v="CCE-16 Contratación Directa"/>
    <s v="Mayo"/>
    <s v="Junio"/>
    <s v="4 meses y 17 dias "/>
    <n v="2000000"/>
    <n v="7133333"/>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 administrativa para coordinar acompañar y apoyar el componente técnico, y el despliegue en territorio como parte de la metodología &quot;Obras Con Saldo Pedagógico Para el Cuidado y la Participación Ciudadana&quot; en la Gerencia de Proyectos del IDPAC. producto de la adición del Convenio Interadministrativo No.1004-2022 suscrito entre el IDPAC  y la Secretaria Distrital del Habitat."/>
    <s v="O232020200991119_Otros servicios de la administración pública n.c.p."/>
    <s v="CCE-16 Contratación Directa"/>
    <s v="Mayo"/>
    <s v="Junio"/>
    <s v="4 meses y 11 dias "/>
    <n v="4000000"/>
    <n v="176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
    <s v="O232020200991119_Otros servicios de la administración pública n.c.p."/>
    <s v="CCE-16 Contratación Directa"/>
    <s v="Mayo"/>
    <s v="Junio"/>
    <s v="2 Meses"/>
    <n v="4000000"/>
    <n v="8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Adición y prórroga contrato 412 de 2023 &quot; 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quot; "/>
    <s v="O232020200991119_Otros servicios de la administración pública n.c.p."/>
    <s v="CCE-16 Contratación Directa"/>
    <s v="Sepiembre"/>
    <s v="Septiembre"/>
    <n v="1"/>
    <n v="4000000"/>
    <n v="4000000"/>
    <s v="Gerencia de Proyectos"/>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
    <s v="O232020200991119_Otros servicios de la administración pública n.c.p."/>
    <s v="CCE-16 Contratación Directa"/>
    <s v="Mayo"/>
    <s v="Junio"/>
    <s v="2 Meses"/>
    <n v="4000000"/>
    <n v="8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Septiembre"/>
    <s v="Octubre "/>
    <n v="2"/>
    <s v="N/A"/>
    <n v="15000000"/>
    <s v="Gerencia de Proyectos. "/>
    <s v="3-100-I017_x000a_VA-Convenios"/>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l"/>
    <s v="O232020200991119_Otros servicios de la administración pública n.c.p."/>
    <s v="CCE-16 Contratación Directa"/>
    <s v="Mayo"/>
    <s v="Mayo"/>
    <n v="1.5"/>
    <n v="6500000"/>
    <n v="9750000"/>
    <s v="Subdirección de Fortalecimiento de la Organización Social"/>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
    <s v="O232020200883990_Otros servicios profesionales, técnicos y empresariales n.c.p."/>
    <s v="CCE-16 Contratación Directa"/>
    <s v="Junio"/>
    <s v="Junio"/>
    <n v="2"/>
    <n v="5300000"/>
    <n v="10600000"/>
    <s v="Subdirección de Asuntos Comunales"/>
    <s v="1-100-F001_VA-Recursos distrito"/>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 "/>
    <s v="O232020200991119_Otros servicios de la administración pública n.c.p."/>
    <s v="CCE-16 Contratación Directa"/>
    <s v="Junio"/>
    <s v="Julio"/>
    <s v="1 mes_x000a_16 días"/>
    <n v="5500000"/>
    <n v="8540000"/>
    <s v="Gerencia Escuela de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coordinar el diseño y la realización de las piezas gráficas requeridas para Implementar el Plan Estratégico de Comunicaciones"/>
    <s v="O232020200991119_Otros servicios de la administración pública n.c.p."/>
    <s v="CCE-16 Contratación Directa"/>
    <s v="Sepiembre"/>
    <s v="Septiembre"/>
    <n v="5"/>
    <n v="4239780"/>
    <n v="21198900"/>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apoyar la producción y logística de las actividades que se requiera para la emisora DC Radio  que contribuya con la implementación del Plan Estratégico de Comunicaciones"/>
    <s v="O232020200991119_Otros servicios de la administración pública n.c.p."/>
    <s v="CCE-16 Contratación Directa"/>
    <s v="Sepiembre"/>
    <s v="Octubre "/>
    <n v="4"/>
    <n v="3951640"/>
    <n v="15806560"/>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Adición y prorroga al contrato 242 de 2023 Servicio de apoyo para la administración y edición de los contenidos de las páginas web de la entidad"/>
    <s v="O232020200991119_Otros servicios de la administración pública n.c.p."/>
    <s v="CCE-16 Contratación Directa"/>
    <s v="Sepiembre"/>
    <s v="Octubre "/>
    <n v="3.5"/>
    <n v="3421000"/>
    <n v="11973500"/>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diseñar estrategias digitales integrales y manejar las redes sociales del IDPAC, con el fin de divulgar y socializar la información institucional.."/>
    <s v="O232020200991119_Otros servicios de la administración pública n.c.p."/>
    <s v="CCE-16 Contratación Directa"/>
    <s v="Junio"/>
    <s v="Junio"/>
    <n v="7"/>
    <n v="4000000"/>
    <n v="28000000"/>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ersonal asistencial para realizar apoyo a la gestión  guión técnico, edición,  manejo de cámara, dron, planimetría y producción de piezas audiovisuales"/>
    <s v="O232020200991119_Otros servicios de la administración pública n.c.p."/>
    <s v="CCE-16 Contratación Directa"/>
    <s v="Sepiembre"/>
    <s v="Septiembre"/>
    <n v="4"/>
    <n v="3421000"/>
    <n v="13684000"/>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coordinar y hacer seguimiento estratégico de las comunicaciones, asi como la  realización y producción de material periodístico, audiovisual y escrito para la divulgación de programas y proyectos del IDPAC."/>
    <s v="O232020200991119_Otros servicios de la administración pública n.c.p."/>
    <s v="CCE-16 Contratación Directa"/>
    <s v="Sepiembre"/>
    <s v="Septiembre"/>
    <n v="5"/>
    <n v="4490000"/>
    <n v="22450000"/>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apoyar los procesos precontractuales, contractuales y poscontractuales adelantados por la Oficina Asesora de Comunicaciones. "/>
    <s v="O232020200883990_Otros servicios profesionales, técnicos y empresariales n.c.p."/>
    <s v="CCE-16 Contratación Directa"/>
    <s v="Agosto"/>
    <s v="Septiembre"/>
    <n v="5"/>
    <n v="4239780"/>
    <n v="21198900"/>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la gestion documental, análisis estadístico y monitoreo de medios  de la Oficina Asesora de Comunicaciones. "/>
    <s v="O232020200883990_Otros servicios profesionales, técnicos y empresariales n.c.p."/>
    <s v="CCE-16 Contratación Directa"/>
    <s v="Sepiembre"/>
    <s v="Octubre "/>
    <n v="5"/>
    <n v="3709808"/>
    <n v="18549040"/>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realizar actividades administrativas, elaboración y seguimiento de los planes e informes institucionales, y apoyar las actividades que se requiera en la Oficina Asesora de Comunicaciones. "/>
    <s v="O232020200883990_Otros servicios profesionales, técnicos y empresariales n.c.p."/>
    <s v="CCE-16 Contratación Directa"/>
    <s v="Sepiembre"/>
    <s v="Septiembre"/>
    <n v="5"/>
    <n v="3815802"/>
    <n v="19079010"/>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realizar las piezas gráficas requeridas para implementar el Plan Estratégico de Comunicaciones"/>
    <s v="O232020200991119_Otros servicios de la administración pública n.c.p."/>
    <s v="CCE-16 Contratación Directa"/>
    <s v="Agosto"/>
    <s v="Septiembre"/>
    <s v="3 meses_x000a_ 24días "/>
    <n v="3815802"/>
    <n v="14500047.58"/>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Adición y prorroga al contrato 82 de 2023Prestar el apoyo a la gestión de para generar contenidos periodísticos y podcast para la emisora DC Radio"/>
    <s v="O232020200991119_Otros servicios de la administración pública n.c.p."/>
    <s v="CCE-16 Contratación Directa"/>
    <s v="Julio"/>
    <s v="Agosto "/>
    <n v="3"/>
    <n v="3421000"/>
    <n v="10263000"/>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Adición y prorroga al contrato 154 de 2023Profesional en comunicación social para la divulgación de los servicios que presta el Instituto Distrital de la Participación y Acción Comunal"/>
    <s v="O232020200991119_Otros servicios de la administración pública n.c.p."/>
    <s v="CCE-16 Contratación Directa"/>
    <s v="Septiembre"/>
    <s v="Octubre "/>
    <n v="3"/>
    <n v="4277000"/>
    <n v="12831000"/>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Adición y prorroga al contrato 70 de 2023Profesional para efectuar el cubrimiento periodístico de las actividades institucionales en coordinación con la Oficina Asesora de Comunicaciones"/>
    <s v="O232020200991119_Otros servicios de la administración pública n.c.p."/>
    <s v="CCE-16 Contratación Directa"/>
    <s v="Julio"/>
    <s v="Agosto "/>
    <n v="3"/>
    <n v="4116292"/>
    <n v="12348876"/>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efectuar el cubrimiento periodístico y  difusión de las actividades institucionales  a través de los diferentes medios de comunicación del IDPAC, principalmente con el periódico &quot;IDPAC EN ACCIÓN&quot;"/>
    <s v="O232020200991119_Otros servicios de la administración pública n.c.p."/>
    <s v="CCE-16 Contratación Directa"/>
    <s v="Septiembre"/>
    <s v="Octubre "/>
    <n v="4.5"/>
    <n v="4319650"/>
    <n v="19438433"/>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Adición y prorroga al contrato 142 de 2023Profesional para la animación y post producción audiovisual de los productos requeridos por la entidad en desarrollo de su misionalidad"/>
    <s v="O232020200883990_Otros servicios profesionales, técnicos y empresariales n.c.p."/>
    <s v="CCE-16 Contratación Directa"/>
    <s v="Septiembre"/>
    <s v="Octubre "/>
    <n v="3"/>
    <n v="4239780"/>
    <n v="12719340"/>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el manejo de estrategias de redes sociales del IDPAC para la difusión y acercamiento con las comunidades, sectores y ciudadanía que se requieran en las actividades de la OAC "/>
    <s v="O232020200991119_Otros servicios de la administración pública n.c.p."/>
    <s v="CCE-16 Contratación Directa"/>
    <s v="Agosto "/>
    <s v="septiembre "/>
    <s v="104 días"/>
    <n v="4000000"/>
    <n v="13957479"/>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Adición y prorroga al contrato 94 de 2023Profesional para realizar guion técnico, edición,  manejo de cámara, dron, planimetría y producción de piezas audiovisuales"/>
    <s v="O232020200991119_Otros servicios de la administración pública n.c.p."/>
    <s v="CCE-16 Contratación Directa"/>
    <s v="Septiembre"/>
    <s v="Octubre "/>
    <n v="3"/>
    <n v="3914000"/>
    <n v="11742000"/>
    <s v="Oficina Asesora de Comunicacione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Adición y prorroga al contrato 274 de 2023Servicios de apoyo a la gestión para la producción técnica y emisión de la programación de la emisora virtual del Distrito DC Radio"/>
    <s v="O232020200991119_Otros servicios de la administración pública n.c.p."/>
    <s v="CCE-16 Contratación Directa"/>
    <s v="Septiembre"/>
    <s v="Octubre "/>
    <n v="3"/>
    <n v="3421000"/>
    <n v="10263000"/>
    <s v="Oficina Asesora de Comunicaciones"/>
    <s v="1-100-F001_VA-Recursos distrito"/>
    <s v="NO"/>
    <s v="N/A"/>
  </r>
  <r>
    <s v="05 - Construir Bogotá Región con gobierno abierto, transparente y ciudadanía consciente"/>
    <s v="51 - Gobierno Abierto"/>
    <x v="3"/>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s v="30111900;72103300;72102900;72121103;72153200;72153600;81101500;81101700;81101701"/>
    <s v="Adición al contrato  PRESTAR LOS SERVICIOS LOGÍSTICOS Y OPERATIVOS NECESARIOS, PARA LA ORGANIZACIÓN Y EJECUCIÓN DE ACTIVIDADES Y EVENTOS INSTITUCIONALES REALIZADOS POR EL IDPAC"/>
    <s v="O232020200991119_Otros servicios de la administración pública n.c.p."/>
    <s v="Licitación Pública"/>
    <s v="Septiembre"/>
    <s v="Octubre "/>
    <n v="1"/>
    <s v="N/A"/>
    <n v="6113295"/>
    <s v="Gerencia Escuela de Participación "/>
    <s v="1-100-F001_VA-Recursos distrito"/>
    <s v="NO"/>
    <s v="N/A"/>
  </r>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Ëtnicas."/>
    <n v="80111600"/>
    <s v="Servicio de apoyo para desarrollar procesos de participación y organización con la comunidad raizal residente en Bogotá, así como apoyar procesos de fortalecimiento de la participación Afrodescendiente en las localidades Chapinero y Teusaquillo."/>
    <s v="O232020200991119_Otros servicios de la administración pública n.c.p."/>
    <s v="CCE-16 Contratación Directa"/>
    <s v="Agosto"/>
    <s v="Septiembre"/>
    <n v="4"/>
    <n v="2240000"/>
    <n v="8960000"/>
    <s v="Gerencia de  Etnias "/>
    <s v="1-100-F001_VA-Recursos distrito"/>
    <s v="NO"/>
    <s v="N/A"/>
  </r>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Ëtnicas."/>
    <n v="80111600"/>
    <s v="Servicios de apoyo para desarrollar procesos de participación con las organizaciones e instancias gitanas, comunidades indígenas de las localidades de Puente Aranda  y Kennedy."/>
    <s v="O232020200991119_Otros servicios de la administración pública n.c.p."/>
    <s v="CCE-16 Contratación Directa"/>
    <s v="Agosto"/>
    <s v="Septiembre"/>
    <n v="4"/>
    <n v="2240000"/>
    <n v="8960000"/>
    <s v="Gerencia de  Etnias "/>
    <s v="1-100-F001_VA-Recursos distrito"/>
    <s v="NO"/>
    <s v="N/A"/>
  </r>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Ëtnicas."/>
    <n v="80111600"/>
    <s v="Servicios de apoyo para desarrollar procesos de fortalecimiento de participación ciudadana de las comunidades NARP  en las localidades de los Mártires , Engativá y Suba."/>
    <s v="O232020200991119_Otros servicios de la administración pública n.c.p."/>
    <s v="CCE-16 Contratación Directa"/>
    <s v="Agosto"/>
    <s v="Septiembre"/>
    <n v="3.5"/>
    <n v="3090000"/>
    <n v="10815000"/>
    <s v="Gerencia de  Etnias "/>
    <s v="1-100-F001_VA-Recursos distrito"/>
    <s v="NO"/>
    <s v="N/A"/>
  </r>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Ëtnicas."/>
    <n v="80111600"/>
    <s v="Servicios de apoyo para desarrollar procesos de participación y organización para las comunidades indígenas de las localidades de Engativá, Barrios Unidos, Puente Aranda y Fontibon."/>
    <s v="O232020200991119_Otros servicios de la administración pública n.c.p."/>
    <s v="CCE-16 Contratación Directa"/>
    <s v="Agosto"/>
    <s v="Septiembre"/>
    <s v="2 meses y 22 dias"/>
    <n v="3090000"/>
    <n v="8448333"/>
    <s v="Gerencia de  Etnias "/>
    <s v="1-100-F001_VA-Recursos distrito"/>
    <s v="NO"/>
    <s v="N/A"/>
  </r>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Ëtnicas."/>
    <n v="80111600"/>
    <s v=" Servicios de apoyo para desarrollar procesos de fortalecimiento de participación ciudadana de la comunidad palenquera en las localidades de Antonio Nariño y Barrios Unidos."/>
    <s v="O232020200991119_Otros servicios de la administración pública n.c.p."/>
    <s v="CCE-16 Contratación Directa"/>
    <s v="Agosto"/>
    <s v="Septiembre"/>
    <s v="3 meses 20 dias "/>
    <n v="3090000"/>
    <n v="11330000"/>
    <s v="Gerencia de  Etnias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 administrativa para realizar la articulación, atender y gestionar la participación_x000a_incidente con las organizaciones sociales, comunales y comunitarias dentro de la metodología Obras Con Saldo pedagógico Para el Cuidado y la Participación_x000a_Ciudadana en la Gerencia de Proyectos del IDPAC producto de la adición del Convenio Interadministrativo No.1004-2022 suscrito entre el IDPAC  y la Secretaria Distrital del Habitat."/>
    <s v="O232020200991119_Otros servicios de la administración pública n.c.p."/>
    <s v="CCE-16 Contratación Directa"/>
    <s v="Junio"/>
    <s v="Julio"/>
    <s v="3 meses y 21 dias "/>
    <n v="3600000"/>
    <n v="1332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de  apoyo  a  la  gestión de  manera  temporal con  autonomía  técnica  y  administrativa  para  el desarrollo  de  convocatorias,  actividades  de  sistematización  yrealizaracciones  de  movilización  social  como  parte  de  la metodología  &quot;Obras  Con  Saldo  pedagógico  Para  El  Cuidado  y  la  Participación  Ciudadana&quot;  a  cargo  de  la  Gerencia  de Proyectos del IDPAC. Productode la adición del Convenio  Interadministrativo No.1004-2022 suscrito entre el IDPAC  y la Secretaria Distrital del Habitat."/>
    <s v="O232020200991119_Otros servicios de la administración pública n.c.p."/>
    <s v="CCE-16 Contratación Directa"/>
    <s v="Junio"/>
    <s v="Julio"/>
    <s v="2 meses_x000a_20 días"/>
    <n v="2000000"/>
    <n v="5333333.333333334"/>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de  apoyo  a  la  gestión de  manera  temporal con  autonomía  técnica  y  administrativa  para  el desarrollo  de  convocatorias,  actividades  de  sistematización  yrealizaracciones  de  movilización  social  como  parte  de  la metodología  &quot;Obras  Con  Saldo  pedagógico  Para  El  Cuidado  y  la  Participación  Ciudadana&quot;  a  cargo  de  la  Gerencia  de Proyectos del IDPAC. Productode la adición del Convenio  Interadministrativo No.1004-2022 suscrito entre el IDPAC  y la Secretaria Distrital del Habitat."/>
    <s v="O232020200991119_Otros servicios de la administración pública n.c.p."/>
    <s v="CCE-16 Contratación Directa"/>
    <s v="Sepiembre"/>
    <s v="Octubre"/>
    <s v="2 meses"/>
    <n v="2000000"/>
    <n v="4000000"/>
    <s v="Gerencia de Proyectos. "/>
    <s v="3-100-I017_x000a_VA-Convenios"/>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brindar acompañamiento administrativo y financiero a la Subdirección de Fortalecimiento de la Organización Social."/>
    <s v="O232020200883990_Otros servicios profesionales, técnicos y empresariales n.c.p."/>
    <s v="CCE-16 Contratación Directa"/>
    <s v="Julio"/>
    <s v="JULIO "/>
    <n v="4"/>
    <n v="3849000"/>
    <n v="15396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
    <s v="O232020200883990_Otros servicios profesionales, técnicos y empresariales n.c.p."/>
    <s v="CCE-16 Contratación Directa"/>
    <s v="Julio"/>
    <s v="Agosto "/>
    <n v="6.5"/>
    <n v="4958000"/>
    <n v="32227000"/>
    <s v="Gerencia de  Etnias "/>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acompañar las acciones de fortalecimiento de las organizaciones sociales y demás procesos operativos que se requiean en el marco del proceso de participación de las comunides étnicas en las 20 localidades de Bogotá."/>
    <s v="O232020200883990_Otros servicios profesionales, técnicos y empresariales n.c.p."/>
    <s v="CCE-16 Contratación Directa"/>
    <s v="Julio"/>
    <s v="Agosto "/>
    <n v="6"/>
    <n v="4277000"/>
    <n v="25662000"/>
    <s v="Gerencia de  Etnias "/>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Adición y Prórroga N°1 Contrato 462-2023&quot; Prestar los servicios Profesionales de manera temporal con autonomía técnica y administrativa para acompañar las acciones de fortalecimiento de las organizaciones sociales y demás procesos operativos que se requieran en el marco del proceso de participación de las comunidades étnicas en las 20 localidades de Bogotá&quot;"/>
    <s v="O232020200883990_Otros servicios profesionales, técnicos y empresariales n.c.p."/>
    <s v="CCE-16 Contratación Directa"/>
    <s v="Diciembre"/>
    <s v="Diciembre"/>
    <s v="22 días"/>
    <n v="4277000"/>
    <n v="3216765"/>
    <s v="Gerencia de  Etnias "/>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 de apoyo para desarrollar procesos de participación, Organización y fortalecimiento  de la comunidad NARP residente en Bogotá "/>
    <s v="O232020200991119_Otros servicios de la administración pública n.c.p."/>
    <s v="CCE-16 Contratación Directa"/>
    <s v="Septiembre"/>
    <s v="Octubre"/>
    <n v="4"/>
    <n v="3300000"/>
    <n v="13200000"/>
    <s v="Gerencia de  Etnias "/>
    <s v="1-100-F001_VA-Recursos distrito"/>
    <s v="NO"/>
    <s v="N/A"/>
  </r>
  <r>
    <s v="05 - Construir Bogotá Región con gobierno abierto, transparente y ciudadanía consciente"/>
    <s v="51 - Gobierno Abierto"/>
    <x v="3"/>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s v="43211500; 43211600; 43212100; 43201800"/>
    <s v="Adquisición de elementos tecnológicos y accesorios en el marco del Fondo de Iniciativas CHIKANÁ y Lablocal para el fortalecimiento y promoción de las Organizaciones Sociales del Distrito Capital."/>
    <s v="O232020200991119_Otros servicios de la administración pública n.c.p."/>
    <s v="Selección Abreviada Acuerdo Marco "/>
    <s v="Julio"/>
    <s v="Julio"/>
    <n v="1"/>
    <s v="N/A"/>
    <n v="20000000"/>
    <s v="Gerencia Escuela de Participación "/>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72102900"/>
    <s v="Aunar esfuerzos para adelantar la convocatoria para la vigencia 2022 en el marco del CIA 772-2022 con el FDLK; para celebrar el convenio solidario con la junta de acción comunal del barrio CARVAJAL III DE LA LOCALIDAD 08, Kennedy, con el fin de ejecutar el fortalecimiento y participación de las organizaciones comunales, e incentivos en intervenciones menores a los salones comunales como resultado de la convocatoria."/>
    <s v="O232020200991114 Servicios de planificación económica, social y estadística de la administración pública"/>
    <s v="CCE-16 Contratación Directa"/>
    <s v="Septiembre"/>
    <s v="Octubre "/>
    <n v="2"/>
    <s v="N/A"/>
    <n v="15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72102900"/>
    <s v="Aunar esfuerzos para adelantar la convocatoria para la vigencia 2022 en el marco del CIA 772-2022 con el FDLK; para celebrar el convenio solidario con la junta de acción comunal del barrio LAS PALMITAS DE LA LOCALIDAD 08, Kennedy, con el fin de ejecutar el fortalecimiento y participación de las organizaciones comunales, e incentivos en intervenciones menores a los salones comunales como resultado de la convocatoria."/>
    <s v="O232020200991114 Servicios de planificación económica, social y estadística de la administración pública"/>
    <s v="CCE-16 Contratación Directa"/>
    <s v="Septiembre"/>
    <s v="Octubre "/>
    <n v="2"/>
    <s v="N/A"/>
    <n v="15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72102900"/>
    <s v="Aunar esfuerzos para adelantar la convocatoria para la vigencia 2022 en el marco del CIA 772-2022 con el FDLK; para celebrar el convenio solidario con la junta de acción comunal del barrio CATALINA I SECTOR DE LA LOCALIDAD 08, Kennedy, con el fin de ejecutar el fortalecimiento y participación de las organizaciones comunales, e incentivos en intervenciones menores a los salones comunales como resultado de la convocatoria."/>
    <s v="O232020200991114 Servicios de planificación económica, social y estadística de la administración pública"/>
    <s v="CCE-16 Contratación Directa"/>
    <s v="Septiembre"/>
    <s v="Octubre "/>
    <n v="2"/>
    <s v="N/A"/>
    <n v="15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72102900"/>
    <s v="Aunar esfuerzos para adelantar la convocatoria para la vigencia 2022 en el marco del CIA 772-2022 con el FDLK; para celebrar el convenio solidario con la junta de acción comunal del barrio El CARMELO DE LA LOCALIDAD 08, Kennedy, con el fin de ejecutar el fortalecimiento y participación de las organizaciones comunales, e incentivos en intervenciones menores a los salones comunales como resultado de la convocatoria."/>
    <s v="O232020200991114 Servicios de planificación económica, social y estadística de la administración pública"/>
    <s v="CCE-16 Contratación Directa"/>
    <s v="Septiembre"/>
    <s v="Octubre "/>
    <n v="2"/>
    <s v="N/A"/>
    <n v="15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72102900"/>
    <s v="Aunar esfuerzos para adelantar la convocatoria para la vigencia 2022 en el marco del CIA 772-2022 con el FDLK; para celebrar el convenio solidario con la junta de acción comunal del barrio VILLA NELLY III SECTOR LOS ALISOS DE LA LOCALIDAD 08, Kennedy, con el fin de ejecutar el fortalecimiento y participación de las organizaciones comunales, e incentivos en intervenciones menores a los salones comunales como resultado de la convocatoria."/>
    <s v="O232020200991114 Servicios de planificación económica, social y estadística de la administración pública"/>
    <s v="CCE-16 Contratación Directa"/>
    <s v="Septiembre"/>
    <s v="Octubre "/>
    <n v="2"/>
    <s v="N/A"/>
    <n v="15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72102900"/>
    <s v="Aunar esfuerzos para adelantar la convocatoria para la vigencia 2022 en el marco del CIA 772-2022 con el FDLK; para celebrar el convenio solidario con la junta de acción comunal del barrio El ROSARIO DE LA LOCALIDAD 08, Kennedy, con el fin de ejecutar el fortalecimiento y participación de las organizaciones comunales, e incentivos en intervenciones menores a los salones comunales como resultado de la convocatoria."/>
    <s v="O232020200991114 Servicios de planificación económica, social y estadística de la administración pública"/>
    <s v="CCE-16 Contratación Directa"/>
    <s v="Septiembre"/>
    <s v="Octubre "/>
    <n v="2"/>
    <s v="N/A"/>
    <n v="15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72102900"/>
    <s v="Aunar esfuerzos para adelantar la convocatoria para la vigencia 2022 en el marco del CIA 772-2022 con el FDLK; para celebrar el convenio solidario con la junta de acción comunal del barrio LUCERNA DE LA LOCALIDAD 08, Kennedy, con el fin de ejecutar el fortalecimiento y participación de las organizaciones comunales, e incentivos en intervenciones menores a los salones comunales como resultado de la convocatoria."/>
    <s v="O232020200991114 Servicios de planificación económica, social y estadística de la administración pública"/>
    <s v="CCE-16 Contratación Directa"/>
    <s v="Septiembre"/>
    <s v="Octubre "/>
    <n v="2"/>
    <s v="N/A"/>
    <n v="15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72102900"/>
    <s v="Aunar esfuerzos para adelantar la convocatoria para la vigencia 2022 en el marco del CIA 772-2022 con el FDLK; para celebrar el convenio solidario con la junta de acción comunal del barrio CARVAJAL II SECTOR DE LA LOCALIDAD 08, Kennedy, con el fin de ejecutar el fortalecimiento y participación de las organizaciones comunales, e incentivos en intervenciones menores a los salones comunales como resultado de la convocatoria."/>
    <s v="O232020200991114 Servicios de planificación económica, social y estadística de la administración pública"/>
    <s v="CCE-16 Contratación Directa"/>
    <s v="Septiembre"/>
    <s v="Octubre "/>
    <n v="2"/>
    <s v="N/A"/>
    <n v="15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72102900"/>
    <s v="Aunar esfuerzos para adelantar la convocatoria para la vigencia 2022 en el marco del CIA 772-2022 con el FDLK; para celebrar el convenio solidario con la junta de acción comunal del barrio TIMIZA I SECTOR DE LA LOCALIDAD 08, Kennedy, con el fin de ejecutar el fortalecimiento y participación de las organizaciones comunales, e incentivos en intervenciones menores a los salones comunales como resultado de la convocatoria."/>
    <s v="O232020200991114 Servicios de planificación económica, social y estadística de la administración pública"/>
    <s v="CCE-16 Contratación Directa"/>
    <s v="Septiembre"/>
    <s v="Octubre "/>
    <n v="2"/>
    <s v="N/A"/>
    <n v="15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72102900"/>
    <s v="Aunar esfuerzos para adelantar la convocatoria para la vigencia 2022 en el marco del CIA 772-2022 con el FDLK; para celebrar el convenio solidario con la junta de acción comunal del barrio VILLAS DE KENNEDY DE LA LOCALIDAD 08, Kennedy, con el fin de ejecutar el fortalecimiento y participación de las organizaciones comunales, e incentivos en intervenciones menores a los salones comunales como resultado de la convocatoria."/>
    <s v="O232020200991114 Servicios de planificación económica, social y estadística de la administración pública"/>
    <s v="CCE-16 Contratación Directa"/>
    <s v="Septiembre"/>
    <s v="Octubre "/>
    <n v="2"/>
    <s v="N/A"/>
    <n v="15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Adición y prórroga No. 1  al contrato N°  346 de 2023, cuyo objeto es: Prestar los servicios de apoyo a la gestión de forma temporal, con autonomía técnica y administrativa, para brindar asistencia al cubrimiento periodístico y difusión de las actividades en el marco del convenio interadministrativo 772-2022 suscrito con el FDLK."/>
    <s v="O232020200991119_Otros servicios de la administración pública n.c.p."/>
    <s v="CCE-16 Contratación Directa"/>
    <s v="Julio"/>
    <s v="Agosto "/>
    <n v="1"/>
    <n v="2500000"/>
    <n v="25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Adición y prórroga No. 1  al contrato N°  350 de 2023, cuyo objeto es: Prestar los servicios profesionales de forma temporal con autonomía técnica y administrativa para el acompañamiento jurídico en el marco del convenio 772-2022  susctito con el FDLK y suscripción de los Convenios Solidarios"/>
    <s v="O232020200991119_Otros servicios de la administración pública n.c.p."/>
    <s v="CCE-16 Contratación Directa"/>
    <s v="Julio"/>
    <s v="Agosto "/>
    <n v="2"/>
    <n v="4500000"/>
    <n v="9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Adición y prórroga No. 1  al contrato N°  349 de 2023, cuyo objeto es: Prestar los servicios profesionales de forma temporal con autonomía técnica y administrativa para el acompañamiento a las intervenciones memores desde el campo técnica  que requieres este tipo de obras civiles no estructurales len el marco del convenio 772-2022 suscrito con el FDLK "/>
    <s v="O232020200991119_Otros servicios de la administración pública n.c.p."/>
    <s v="CCE-16 Contratación Directa"/>
    <s v="Julio"/>
    <s v="Agosto "/>
    <n v="1.5"/>
    <n v="5000000"/>
    <n v="75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estar los servicios profesionales de forma temporal con autonomía técnica y administrativa para el acompañamiento contable en el marco del convenio 772-2022 suscrito con el FDLK "/>
    <s v="O232020200991119_Otros servicios de la administración pública n.c.p."/>
    <s v="CCE-16 Contratación Directa"/>
    <s v="Septiembre"/>
    <s v="Octubre "/>
    <n v="1.5"/>
    <n v="4000000"/>
    <n v="6000000"/>
    <s v="Subdirección de Asuntos Comunales"/>
    <s v=" 3-100-I001 VA-Administrados de destinación especifica"/>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s v="80101600_x000a_81101500"/>
    <s v="Adición y prórroga No. 1  al contrato 448 cuyo objeto es: 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
    <s v="O232020200991119_Otros servicios de la administración pública n.c.p."/>
    <s v="Concurso de Meritos"/>
    <s v="Sepiembre"/>
    <s v="Septiembre"/>
    <n v="2"/>
    <s v="N/A"/>
    <n v="20000000"/>
    <s v="Subdirección de Asuntos Comunales"/>
    <s v=" 3-100-I001 VA-Administrados de destinación especifica"/>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s v="O232020200883990_Otros servicios profesionales, técnicos y empresariales n.c.p."/>
    <s v="CCE-16 Contratación Directa"/>
    <s v="Julio"/>
    <s v="Agosto "/>
    <n v="4"/>
    <n v="5000000"/>
    <n v="20000000"/>
    <s v="Secretaria General-Gestión Contractual"/>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s v="O232020200883990_Otros servicios profesionales, técnicos y empresariales n.c.p."/>
    <s v="CCE-16 Contratación Directa"/>
    <s v="Julio"/>
    <s v="Agosto "/>
    <n v="4"/>
    <n v="5000000"/>
    <n v="20000000"/>
    <s v="Secretaria General-Gestión Contractu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52161505"/>
    <s v="Adquisición de elementos tecnológicos, de proyección de imagen y accesorios en el marco  del convenio interadministrativo N° 1468 – 2022 para el fortalecimiento de las organizaciones sociales ganadoras del Fondo Chikaná."/>
    <s v="O232020200991137 Servicios de la_x000a_administración pública relacionados_x000a_con proyectos de desarrollo de uso"/>
    <s v="Selección Abreviada -Acuerdo Marco"/>
    <s v="Septiembre"/>
    <s v="Octubre "/>
    <n v="1"/>
    <s v="N/A"/>
    <n v="146674964"/>
    <s v="Subdirección de Fortalecimiento de la Organización Social"/>
    <s v=" 3-200-I001 RB-Administrados de destinación especifica"/>
    <s v="NO"/>
    <s v="N/A"/>
  </r>
  <r>
    <s v="05 - Construir Bogotá Región con gobierno abierto, transparente y ciudadanía consciente"/>
    <s v="51 - Gobierno Abierto"/>
    <x v="3"/>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Prestar los servicios profesionales, de manera temporal y con autonomía técnica y administrativa para el fortalecimiento a los clubes de la democracia y las actividades relacionadas con el club de la democracia."/>
    <s v="O232020200991119_Otros servicios de la administración pública n.c.p."/>
    <s v="CCE-16 Contratación Directa"/>
    <s v="Julio "/>
    <s v="Agosto"/>
    <n v="5"/>
    <n v="5040000"/>
    <n v="25200000"/>
    <s v="Gerencia Escuela de Participación "/>
    <s v="1-100-F001_VA-Recursos distrito"/>
    <s v="NO"/>
    <s v="N/A"/>
  </r>
  <r>
    <s v="05 - Construir Bogotá Región con gobierno abierto, transparente y ciudadanía consciente"/>
    <s v="51 - Gobierno Abierto"/>
    <x v="3"/>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Prestar los servicios profesionales, de manera temporal y con autonomía técnica y administrativa para el seguimiento e implementación de reportes administrativos y tareas de comunicación que requiera ParticiLab."/>
    <s v="O232020200883990_Otros servicios profesionales, técnicos y empresariales n.c.p."/>
    <s v="CCE-16 Contratación Directa"/>
    <s v="Julio "/>
    <s v="Agosto"/>
    <n v="5"/>
    <n v="5040000"/>
    <n v="25200000"/>
    <s v="Gerencia Escuela de Participación "/>
    <s v="1-100-F001_VA-Recursos distrito"/>
    <s v="NO"/>
    <s v="N/A"/>
  </r>
  <r>
    <s v="05 - Construir Bogotá Región con gobierno abierto, transparente y ciudadanía consciente"/>
    <s v="51 - Gobierno Abierto"/>
    <x v="3"/>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Prestar los servicios profesionales, de manera temporal y con autonomía técnica y administrativa para realizar el diseño gráfico de las actividades y proyectos desarrollados por el Particilab."/>
    <s v="O232020200883990_Otros servicios profesionales, técnicos y empresariales n.c.p."/>
    <s v="CCE-16 Contratación Directa"/>
    <s v="Septiembre"/>
    <s v="Octubre "/>
    <n v="3.5"/>
    <n v="6177286"/>
    <n v="21620500"/>
    <s v="Gerencia Escuela de Participación "/>
    <s v="1-100-F001_VA-Recursos distrito"/>
    <s v="NO"/>
    <s v="N/A"/>
  </r>
  <r>
    <s v="05 - Construir Bogotá Región con gobierno abierto, transparente y ciudadanía consciente"/>
    <s v="51 - Gobierno Abierto"/>
    <x v="2"/>
    <s v="420 - Implementar el 100% del Observatorio de la Participación"/>
    <s v="1. Implementar 100% la metodología para la recolección, análisis y producción de datos e intercambio y producción de conocimiento sobre participación ciudadana"/>
    <n v="80111600"/>
    <s v="Adición y Prórroga N°1 Contrato 450-2023 &quot;Prestar los servicios profesionales de manera temporal con autonomía técnica y administrativa para apoyar la coordinación del Observatorio y sus herramientas.&quot;"/>
    <s v="O232020200883990_Otros servicios profesionales, técnicos y empresariales n.c.p."/>
    <s v="CCE-16 Contratación Directa"/>
    <s v="Diciembre"/>
    <s v="Diicembre"/>
    <n v="2"/>
    <n v="8019000"/>
    <n v="16038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apoyar actividades desarrolladas en implementación y seguimiento de la política pública de comunicación comunitaria del Distrito Capital."/>
    <s v="O232020200883990_Otros servicios profesionales, técnicos y empresariales n.c.p."/>
    <s v="CCE-16 Contratación Directa"/>
    <s v="Agosto"/>
    <s v="Agosto"/>
    <n v="4.5"/>
    <n v="5000000"/>
    <n v="22500000"/>
    <s v="Subdirección de Fortalecimiento de la Organización Social"/>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Adición y prorroga 1 al contrato No  cuyo objeto es &quot;Prestar los servicios profesionales de manera temporal, con autonomía técnica y administrativa para apoyar jurídicamente la proyección y revisión de documentos relacionados asuntos laborales y administrativos de la entidad&quot;"/>
    <s v="O232020200883990_Otros servicios profesionales, técnicos y empresariales n.c.p."/>
    <s v="CCE-16 Contratación Directa"/>
    <s v="Octubre"/>
    <s v="Noviembre"/>
    <n v="1.5"/>
    <n v="5000000"/>
    <n v="7500000"/>
    <s v="Dirección general"/>
    <s v="1-100-F001_VA-Recursos distrito"/>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apoyar a la Dirección General en el seguimiento de la estrategia &quot;Obras con Saldo Pedagógico para el Cuidado y la Participación Ciudadana"/>
    <s v="O232020200883990_Otros servicios profesionales, técnicos y empresariales n.c.p."/>
    <s v="CCE-16 Contratación Directa"/>
    <s v="Octubre"/>
    <s v="Noviembre"/>
    <n v="2"/>
    <n v="5000000"/>
    <n v="10000000"/>
    <s v="Dirección general"/>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2- Mejorar 100 % la infraestructura y dotación requerida por la entidad"/>
    <n v="80111600"/>
    <s v="Adicion y prorroga 1 al contrato No XX cuyo objeto es &quo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quot;."/>
    <s v="O232020200883990_Otros servicios profesionales, técnicos y empresariales n.c.p."/>
    <s v="CCE-16 Contratación Directa"/>
    <s v="Noviembre"/>
    <s v="Noviembre"/>
    <n v="1"/>
    <n v="5665000"/>
    <n v="5665000"/>
    <s v="Secretaria General-Gestión de Recursos Físicos "/>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Adicion y prorroga No 01 del contrato No 360 cuyo obketo es &quot; Profesional para acompañar jurídicamente el desarrollo de los procedimientos precontractuales, contractuales y postcontractuales adelantados por el Proceso de Gestión Contractual.&quot;"/>
    <s v="O232020200883990_Otros servicios profesionales, técnicos y empresariales n.c.p."/>
    <s v="CCE-16 Contratación Directa"/>
    <s v="Octubre"/>
    <s v="Noviembre"/>
    <n v="2"/>
    <n v="6500000"/>
    <n v="13000000"/>
    <s v="Secretaria General "/>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 Prestar los servicios profesionales de forma temporal con autonomía técnica y administrativa para realizar actividades transversales y acompañamiento en_x000a_territorio en el marco del proyecto de inversión 7685."/>
    <s v="O232020200883990_Otros servicios profesionales, técnicos y empresariales n.c.p."/>
    <s v="CCE-16 Contratación Directa"/>
    <s v="Septiembre"/>
    <s v="Septiembre"/>
    <n v="5"/>
    <n v="5000000"/>
    <n v="250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 Prestar los servicios de apoyo a la gestión de forma temporal con autonomía técnica y administrativa para realizar actividades transversales y de compañamiento en territorio que sean requeridas por la Subdirección de Asuntos Comunales."/>
    <s v="O232020200991119_Otros servicios de la administración pública n.c.p.."/>
    <s v="CCE-16 Contratación Directa"/>
    <s v="Agosto"/>
    <s v="Septiembre"/>
    <n v="6"/>
    <n v="3421000"/>
    <n v="20526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 Prestar los servicios de apoyo a la gestión de forma temporal con autonomía técnica_x000a_y administrativa para realizar actividades de acompañamiento en territorio que sean_x000a_requeridas por la Subdirección de Asuntos Comunales."/>
    <s v="O232020200991119_Otros servicios de la administración pública n.c.p."/>
    <s v="CCE-16 Contratación Directa"/>
    <s v="Octubre"/>
    <s v="Octubre"/>
    <n v="5.5"/>
    <n v="3400000"/>
    <n v="187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 Prestar los servicios de apoyo a la gestión de forma temporal con autonomía_x000a_técnica y administrativa para realizar actividades de acompañamiento en_x000a_territorio que sean requeridas por la Subdirección de Asuntos Comunales."/>
    <s v="O232020200991119_Otros servicios de la administración pública n.c.p."/>
    <s v="CCE-16 Contratación Directa"/>
    <s v="Octubre"/>
    <s v="Octubre"/>
    <n v="5"/>
    <n v="3421000"/>
    <n v="17105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 Prestar los servicios de apoyo a la gestión de forma temporal con autonomía técnica y administrativa para realizar actividades transversales y de compañamiento en territorio que sean requeridas por la Subdirección de Asuntos Comunales."/>
    <s v="O232020200883990_Otros servicios profesionales, técnicos y empresariales n.c.p."/>
    <s v="CCE-16 Contratación Directa"/>
    <s v="Agosto"/>
    <s v="Agosto"/>
    <n v="6"/>
    <n v="3421000"/>
    <n v="20526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estar los servicios profesionales de forma temporal con autonomía técnica y_x000a_administrativa para realizar actividades transversales y acompañamiento en_x000a_territorio en el marco del proyecto de inversión 7685."/>
    <s v="O232020200991119_Otros servicios de la administración pública n.c.p.."/>
    <s v="CCE-16 Contratación Directa"/>
    <s v="Agosto"/>
    <s v="Septiembre"/>
    <n v="6"/>
    <n v="4000000"/>
    <n v="240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estar los servicios profesionales de forma temporal con autonomía técnica y_x000a_administrativa para el acompañamiento jurídico de las Organizaciones Comunales_x000a_de primer y segundo grado y Organizaciones de Propiedad Horizontal."/>
    <s v="O232020200883990_Otros servicios profesionales, técnicos y empresariales n.c.p."/>
    <s v="CCE-16 Contratación Directa"/>
    <s v="Agosto"/>
    <s v="Agosto"/>
    <n v="6"/>
    <n v="5000000"/>
    <n v="300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estar los servicios profesionales de forma temporal con autonomía técnica y_x000a_administrativa para realizar actividades de acompañamiento en territorio que sean_x000a_requeridas por la Subdirección de Asuntos Comunales."/>
    <s v="O232020200991119_Otros servicios de la administración pública n.c.p.."/>
    <s v="CCE-16 Contratación Directa"/>
    <s v="Agosto"/>
    <s v="Septiembre"/>
    <n v="6"/>
    <n v="4800000"/>
    <n v="288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estar los servicios profesionales de forma temporal con autonomía técnica y administrativa para realizar actividades transversales en el marco del proyecto de inversión 7685."/>
    <s v="O232020200883990_Otros servicios profesionales, técnicos y empresariales n.c.p."/>
    <s v="CCE-16 Contratación Directa"/>
    <s v="Agosto"/>
    <s v="Septiembre"/>
    <n v="6"/>
    <n v="5000000"/>
    <n v="30000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 Prestar los servicios de apoyo a la gestión de forma temporal con autonomía técnica y administrativa para realizar actividades de acompañamiento en territorio que sean requeridas por la Subdirección de Asuntos Comunales"/>
    <s v="O232020200991119_Otros servicios de la administración pública n.c.p."/>
    <s v="CCE-16 Contratación Directa"/>
    <s v="Agosto"/>
    <s v="Septiembre"/>
    <n v="6"/>
    <n v="3421000"/>
    <n v="20526000"/>
    <s v="Subdirección de Asuntos Comunales"/>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s v="43211500 _x000a_43212100_x000a_49191501_x000a_45111608_x000a_52161505 "/>
    <s v="Contratar el suministro de bonos tecnológicos, para el fortalecimiento de los procesos organizativos y participativos de la población Negra Afrocolombiana residentes en Bogotá, en el marco del Convenio Interadministrativo No. 1468-2022"/>
    <s v="O232020200991137 Servicios de la administración pública relacionados con proyectos de desarrollo de uso"/>
    <s v="CCE-06 Selección abreviada menor cuantía"/>
    <s v="Julio"/>
    <s v="Septiembre"/>
    <n v="1"/>
    <s v="N/A"/>
    <n v="28000000"/>
    <s v="SFOS"/>
    <s v=" 3-200-I001 RB-Administrados de destinación especifica"/>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s v="43211500_x000a_43201800_x000a_43211600 "/>
    <s v="Adquisición de elementos tecnológicos y accesorios en el marco del convenio interadministrativo N° 1468 – 2022 con la Secretaria de Gobierno - Fondo Chikaná."/>
    <s v="O232020200991137 Servicios de la_x000a_administración pública relacionados_x000a_con proyectos de desarrollo de uso"/>
    <s v="Selección abreviada acuerdo Marco"/>
    <s v="Septiembre"/>
    <s v="Octubre "/>
    <n v="1"/>
    <s v="N/A"/>
    <n v="43893037"/>
    <s v="SFOS"/>
    <s v=" 3-200-I001 RB-Administrados de destinación especifica"/>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para la organización, seguimiento administrativo y financiero de las actividades de la Gerencia de Instancias y Mecanismos de la Participación. ."/>
    <s v="O232020200991119_Otros servicios de la administración pública n.c.p."/>
    <s v="CCE-16 Contratación Directa"/>
    <s v="Septiembre"/>
    <s v="Octubre"/>
    <n v="5"/>
    <n v="3421000"/>
    <n v="17105000"/>
    <s v="Gerencia de Instancias y Mecanismos de Participación"/>
    <s v="1-100-F001_VA-Recursos distrito"/>
    <s v="NO"/>
    <s v="N/A"/>
  </r>
  <r>
    <s v="05 - Construir Bogotá Región con gobierno abierto, transparente y ciudadanía consciente"/>
    <s v="51 - Gobierno Abierto"/>
    <x v="3"/>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s v="45121500 - 52161500 - 43191500 - 45121600 - 45111600 - 52161500"/>
    <s v="Adquisición de elementos y accesorios tecnológicos para el fortalecimiento y promoción de las Organizaciones Sociales y Medios Comunitarios, beneficiarios del Fondo de Iniciativas CHIKANÁ y Lablocal."/>
    <s v="O232020200991119_Otros servicios de la administración pública n.c.p."/>
    <s v="Selección Abreviada Subasta Inversa "/>
    <s v="Agosto"/>
    <s v="Septiembre"/>
    <n v="1"/>
    <s v="N/A"/>
    <n v="83500000"/>
    <s v="Gerencia Escuela de Participación "/>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Adición y Prórroga No.1 contrato 465-2023&quo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quot;"/>
    <s v="O232020200883990_Otros servicios profesionales, técnicos y empresariales n.c.p."/>
    <s v="CCE-16 Contratación Directa"/>
    <s v="Diciembre"/>
    <s v="Diciembre"/>
    <s v="2 meses_x000a_3 días"/>
    <n v="3090000"/>
    <n v="6489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Adición y Prórroga No.1 contrato 455-2023&quot;Prestar los servicios profesionales de manera temporal, con autonomía técnica y administrativa para apoyar la producción de información del observatorio de la participación y la aplicación de sus herramientas&quot;"/>
    <s v="O232020200991119_Otros servicios de la administración pública n.c.p."/>
    <s v="CCE-16 Contratación Directa"/>
    <s v="Diciembre"/>
    <s v="Diciembre"/>
    <n v="1"/>
    <n v="6000000"/>
    <n v="90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 Profesional para acompañar jurídicamente el desarrollo de los procedimientos precontractuales y contractuales adelantados por el Proceso de Gestión Contractual."/>
    <s v="O232020200991119_Otros servicios de la administración pública n.c.p."/>
    <s v="CCE-16 Contratación Directa"/>
    <s v="Agosto "/>
    <s v="Septiembre"/>
    <s v="4.5"/>
    <n v="4000000"/>
    <n v="180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 Profesional para acompañar jurídicamente el desarrollo de los procedimientos precontractuales y contractuales adelantados por el Proceso de Gestión Contractual"/>
    <s v="O232020200991119_Otros servicios de la administración pública n.c.p."/>
    <s v="CCE-16 Contratación Directa"/>
    <s v="Agosto "/>
    <s v="Septiembre"/>
    <s v="4.5"/>
    <n v="3600000"/>
    <n v="162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52161505"/>
    <s v="Adquisición de elementos tecnológicos, de proyección de imagen y accesorios en el marco del Convenio Interadministrativo N° 1114 – 2022 para el fortalecimiento de las organizaciones sociales de mujeres ganadoras de la Convocatoria Bogotá con las Mujeres 2023-2.0"/>
    <s v="&quot;O232020200991137 Servicios de la_x000a_administración pública relacionados_x000a_con proyectos de desarrollo de uso&quot;"/>
    <s v="Selección Abreviada -Acuerdo Marco"/>
    <s v="Agosto"/>
    <s v="Agosto "/>
    <n v="1"/>
    <s v="N/A"/>
    <n v="89000000"/>
    <s v="Gerencias de Mujer y Genero "/>
    <s v="3-100-I001 VA-Administrados de destinación especifica"/>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s v="45121500 - 52161500 - 43191500 - 45121600 - 45111600 - 52161500"/>
    <s v="Adquisición de elementos y accesorios tecnológicos para el fortalecimiento y promoción de las Organizaciones Sociales y Medios Comunitarios, beneficiarios del Fondo de Iniciativas CHIKANÁ y Lablocal."/>
    <s v="&quot;O232020200991137 Servicios de la_x000a_administración pública relacionados_x000a_con proyectos de desarrollo de uso&quot;"/>
    <s v="Selección Abreviada Subasta Inversa "/>
    <s v="Agosto"/>
    <s v="Septiembre"/>
    <n v="1"/>
    <s v="N/A"/>
    <n v="54611800"/>
    <s v="Gerencias de Mujer y Genero "/>
    <s v="3-100-I001 VA-Administrados de destinación especifica"/>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Adición y prorroga del contrato 187-2023 para Prestar los servicios profesionales de manera temporal, con autonomía técnica y administrativa para realizar actividades en materia presupuestal y financiera de la Subdirección de Promoción de la Participación."/>
    <s v="O232020200883990_Otros servicios profesionales, técnicos y empresariales n.c.p."/>
    <s v="CCE-16 Contratación Directa"/>
    <s v="Diciembre"/>
    <s v="Diciembre"/>
    <n v="2"/>
    <n v="4878600"/>
    <n v="97572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Adición y prorroga del contrato 217- 2023 para 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
    <s v="O232020200883990_Otros servicios profesionales, técnicos y empresariales n.c.p."/>
    <s v="CCE-16 Contratación Directa"/>
    <s v="Diciembre"/>
    <s v="Diciembre"/>
    <n v="3"/>
    <n v="5500000"/>
    <n v="16500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n v="80111600"/>
    <s v="Servicios de apoyo a la gestión para apoyar en el seguimiento a las acciones realizadas en el marco del Sistema Distrital de Juventud."/>
    <s v="O232020200883990_Otros servicios profesionales, técnicos y empresariales n.c.p."/>
    <s v="Contratación Directa"/>
    <s v="Septiembre"/>
    <s v="Diciembre"/>
    <n v="4"/>
    <n v="3776285"/>
    <n v="15105140"/>
    <s v="Gerencia de Juventud"/>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Recursos para dar cumplimiento a los objetivos de la Gerencia "/>
    <s v="O232020200991119_Otros servicios de la administración pública n.c.p. que es de atender a las comunidades."/>
    <s v="CCE-16 Contratación Directa"/>
    <s v="Octubre"/>
    <s v="Octubre"/>
    <n v="1"/>
    <s v="N/A"/>
    <n v="2202408"/>
    <s v="Gerencia de Instancias y Mecanismos de Participación"/>
    <s v="1-100-F001_VA-Recursos distrito"/>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para brindar soporte jurídico en los procesos precontractuales y contractuales, adelantados por el Proceso de Gestión Contractual del Instituto Distrital de la Participación y Acción Comunal&quot;"/>
    <s v="O232020200883990_Otros servicios profesionales, técnicos y empresariales n.c.p."/>
    <s v="CCE-16 Contratación Directa"/>
    <s v="Noviembre"/>
    <s v="Diciembre"/>
    <n v="2"/>
    <n v="5000000"/>
    <n v="10000000"/>
    <s v="Secretaria General "/>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estar los servicios profesionales de forma temporal con autonomía técnica y_x000a_administrativa para realizar  las acciones transversales y de seguimientoa las organizaciones comunales asignadas;  dentro de la ejecución del  Convenio interadministrativo No. 477 de 2023 suscrito con  la Alcaldía de Bosa. "/>
    <s v="O232020200991119 Otros servicios de la administración pública n.c.p."/>
    <s v="CCE-16 Contratación Directa"/>
    <s v="Septiembre"/>
    <s v="Septiembre"/>
    <n v="5"/>
    <n v="3845400"/>
    <n v="19227000"/>
    <s v="Subdirección de Asuntos Comunales"/>
    <s v="3-100-I017 _x000a_VA_x0002_CONVENIOS"/>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estar los servicios profesionales de forma temporal con autonomía técnica y_x000a_administrativa  para apoyar las acciones dentro del Ciclo de fortalecimiento a las organizaciones comunales asignadas  dentro de la ejecución del  Convenio interadministrativo No. 477 de 2023 suscrito con  la Alcaldía de Bosa. "/>
    <s v="O232020200991119_Otros servicios de la administración pública n.c.p."/>
    <s v="CCE-16 Contratación Directa"/>
    <s v="Septiembre"/>
    <s v="Septiembre"/>
    <n v="4"/>
    <n v="4277000"/>
    <n v="17108000"/>
    <s v="Subdirección de Asuntos Comunales"/>
    <s v="3-100-I017 _x000a_VA_x0002_CONVENIOS"/>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estar los servicios profesionales de forma temporal con autonomía técnica y_x000a_administrativa  para apoyar las acciones dentro del Ciclo de fortalecimiento a las organizaciones comunales asignadas  dentro de la ejecución del  Convenio interadministrativo No. 477 de 2023 suscrito con  la Alcaldía de Bosa. "/>
    <s v="O232020200991119_Otros servicios de la administración pública n.c.p."/>
    <s v="CCE-16 Contratación Directa"/>
    <s v="Septiembre"/>
    <s v="Septiembre"/>
    <n v="4"/>
    <n v="4277000"/>
    <n v="17108000"/>
    <s v="Subdirección de Asuntos Comunales"/>
    <s v="3-100-I017 _x000a_VA_x0002_CONVENIOS"/>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estar los servicios profesionales de forma temporal con autonomía técnica y_x000a_administrativa  para apoyar las acciones dentro del Ciclo de fortalecimiento a las organizaciones comunales asignadas  dentro de la ejecución del  Convenio interadministrativo No. 477 de 2023 suscrito con  la Alcaldía de Bosa. "/>
    <s v="O232020200991119_Otros servicios de la administración pública n.c.p."/>
    <s v="CCE-16 Contratación Directa"/>
    <s v="Septiembre"/>
    <s v="Septiembre"/>
    <n v="4"/>
    <n v="4277000"/>
    <n v="17108000"/>
    <s v="Subdirección de Asuntos Comunales"/>
    <s v="3-100-I017 _x000a_VA_x0002_CONVENIOS"/>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estar los servicios profesionales de forma temporal con autonomía técnica y_x000a_administrativa para el acompañamiento  juridico  al  Convenio interadministrativo No. 477 de 2023 suscrito con  la Alcaldía de Bosa. "/>
    <s v="O232020200991119_Otros servicios de la administración pública n.c.p."/>
    <s v="CCE-16 Contratación Directa"/>
    <s v="Septiembre"/>
    <s v="Septiembre"/>
    <n v="5"/>
    <n v="5025000"/>
    <n v="25125000"/>
    <s v="Subdirección de Asuntos Comunales"/>
    <s v="3-100-I017 _x000a_VA_x0002_CONVENIOS"/>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estar los servicios profesionales con autonomía técnica y administrativa para brindar el soporte a los temas relacionados con la red, gestión TIC  y los recursos tecnológicos que requieran dentro de la ejecución del  Convenio interadministrativo No. 477 de 2023 suscrito con  la Alcaldía de Bosa. "/>
    <s v="O232020200991119_Otros servicios de la administración pública n.c.p."/>
    <s v="CCE-16 Contratación Directa"/>
    <s v="Septiembre"/>
    <s v="Septiembre"/>
    <n v="4"/>
    <n v="4277000"/>
    <n v="17108000"/>
    <s v="Subdirección de Asuntos Comunales"/>
    <s v="3-100-I017 _x000a_VA_x0002_CONVENIOS"/>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estar los servicios profesionales de forma temporal con autonomía técnica y_x000a_administrativa para el acompañamiento contable dentro de la ejecución del  Convenio interadministrativo No. 477 de 2023 suscrito con  la Alcaldía de Bosa."/>
    <s v="O232020200991119_Otros servicios de la administración pública n.c.p."/>
    <s v="CCE-16 Contratación Directa"/>
    <s v="Septiembre"/>
    <s v="Septiembre"/>
    <n v="4"/>
    <n v="4277000"/>
    <n v="17108000"/>
    <s v="Subdirección de Asuntos Comunales"/>
    <s v="3-100-I017 _x000a_VA_x0002_CONVENIOS"/>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estar los servicios profesionales de forma temporal con autonomía técnica y_x000a_administrativa para el acompañamiento contable dentro de la ejecución del  Convenio interadministrativo No. 477 de 2023 suscrito con  la Alcaldía de Bosa."/>
    <s v="O232020200991119_Otros servicios de la administración pública n.c.p."/>
    <s v="CCE-16 Contratación Directa"/>
    <s v="Septiembre"/>
    <s v="Septiembre"/>
    <n v="4"/>
    <n v="4277000"/>
    <n v="17108000"/>
    <s v="Subdirección de Asuntos Comunales"/>
    <s v="3-100-I017 _x000a_VA_x0002_CONVENIOS"/>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s v="43211500, 45111608, 43212105, 43201800"/>
    <s v="Adquisición de elementos tecnológicos y accesorios para el fortalecimiento y promoción de las Organizaciones Sociales en el marco de los convenios SCJ-1769-2023 suscrito entre SCJ e IDPAC, 477 de 2023 firmado entre el FDLB e IDPAC; y Organizaciones con Personas con Discapacidad del Distrito Capital.  "/>
    <s v="O232020200991114 Servicios de planificación económica, social y estadística de la administración pública"/>
    <s v="CCE-99 Seléccion abreviada - acuerdo marco"/>
    <s v="Octubre "/>
    <s v="Octubre "/>
    <n v="3"/>
    <s v="N/A"/>
    <n v="174884922"/>
    <s v="Subdirección de Asuntos Comunales"/>
    <s v="3-100-I017 _x000a_VA_x0002_CONVENIOS"/>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s v="43211500_x000a_43212105_x000a_45111608_x000a_52161520_x000a_43211509"/>
    <s v="Adquisición de elementos tecnológicos y accesorios para el fortalecimiento y promoción de las Organizaciones Sociales en el marco de los convenios SCJ-1769-2023 suscrito entre SCJ e IDPAC, 477 de 2023 firmado entre el FDLB e IDPAC; y Organizaciones con Personas con Discapacidad del Distrito Capital.  "/>
    <s v="O232020200991119 Otros servicios de la administración pública n.c.p."/>
    <s v="Selección Abreviada -Acuerdo Marco"/>
    <s v="Septiembre"/>
    <s v="Septiembre"/>
    <s v="1 Mes"/>
    <s v="N/A"/>
    <n v="117520000"/>
    <s v="Gerencia de Juventud "/>
    <s v="3-100-I017 _x000a_VA_x0002_CONVENIOS"/>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estar los servicios profesionales de manera temporal con autonomía técnica y administrativa para implementar el modelo de fortalecimiento,  realizar el acompañamiento y seguimiento a la ejecución de las iniciativas ciudadanas juveniles de las organizaciones ganadoras del Fondo Chikaná en el marco del convenio interadministrativo SCJ-1769 – 2023."/>
    <s v="O232020200991119 Otros servicios de la administración pública n.c.p."/>
    <s v="CCE-16 Contratación Directa"/>
    <s v="Septiembre"/>
    <s v="Septiembre"/>
    <s v="3 Meses y 15 Días"/>
    <n v="3503333"/>
    <n v="12261666"/>
    <s v="Gerencia de Juventud "/>
    <s v="3-100-I017 _x000a_VACONVENIOS"/>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estar los servicios profesionales de manera temporal con autonomía técnica y administrativa para implementar el modelo de fortalecimiento,  realizar el acompañamiento y seguimiento a la ejecución de las iniciativas ciudadanas juveniles de las organizaciones ganadoras del Fondo Chikaná en el marco del convenio interadministrativo SCJ-1769 – 2023."/>
    <s v="O232020200991119 Otros servicios de la administración pública n.c.p."/>
    <s v="CCE-16 Contratación Directa"/>
    <s v="Septiembre"/>
    <s v="Septiembre"/>
    <s v="3 Meses y 15 Días"/>
    <n v="3503333"/>
    <n v="12261666"/>
    <s v="Gerencia de Juventud"/>
    <s v="3-100-I017 _x000a_VACONVENIOS"/>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estar los servicios profesionales de manera temporal con autonomía técnica y administrativa para el realizar el seguimiento y el reporte de los procesos y acciones de la implementación  del convenio interadministrativo SCJ-1769 – 2023."/>
    <s v="O232020200991119 Otros servicios de la administración pública n.c.p."/>
    <s v="CCE-16 Contratación Directa"/>
    <s v="Septiembre"/>
    <s v="Septiembre"/>
    <s v="3 Meses y 15 Días"/>
    <n v="4160000"/>
    <n v="14560000"/>
    <s v="Gerencia de Juventud"/>
    <s v="3-100-I017 _x000a_VACONVENIOS"/>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brindar lineamientos al equipo de la Gerencia de Juventud, realizar seguimiento a la implementación del modelo de fortalecimiento y al Sistema Distrital de Juventud."/>
    <s v="O232020200883990_Otros servicios profesionales, técnicos y empresariales n.c.p."/>
    <s v="CCE-16 Contratación Directa"/>
    <s v="Septiembre"/>
    <s v="Septiembre"/>
    <s v="5 meses y 18 días"/>
    <n v="5500000"/>
    <n v="30800000"/>
    <s v="Gerencia de Juventud"/>
    <s v="1-100-F001_VA-Recursos distrito"/>
    <s v="NO"/>
    <s v="N/A"/>
  </r>
  <r>
    <s v="05 - Construir Bogotá Región con gobierno abierto, transparente y ciudadanía consciente"/>
    <s v="51 - Gobierno Abierto"/>
    <x v="2"/>
    <s v="420 - Implementar el 100% del Observatorio de la Participación"/>
    <s v="1. Implementar 100% la metodología para la recolección, análisis y producción de datos e intercambio y producción de conocimiento sobre participación ciudadana"/>
    <n v="80111600"/>
    <s v="Profesional para apoyar la producción y visualización de información cuantitativa y cualitativa del observatorio de la participación"/>
    <s v="O232020200883990_Otros servicios profesionales, técnicos y empresariales n.c.p."/>
    <s v="CCE-16 Contratación Directa"/>
    <s v="Septiembre "/>
    <s v="Septiembre"/>
    <n v="4"/>
    <n v="6000000"/>
    <n v="240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realizar seguimiento al desarrollo de la estrategia de fortalecimiento a las organizaciones sociales y depuración de la plataforma en la Subdireccion de Fortalecimiento."/>
    <s v="O232020200991119_Otros servicios de la administración pública n.c.p."/>
    <s v="CCE-16 Contratación Directa"/>
    <s v="Septiembre "/>
    <s v="Septiembre"/>
    <n v="6"/>
    <n v="6000000"/>
    <n v="360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s v="45121504_x000a_52161541_x000a_45121601"/>
    <s v="Adquisición de elementos para el fortalecimiento y promoción de las Organizaciones Sociales del Distrito Capital en el marco del convenio interadministrativo SCJ-1769-2023.  "/>
    <s v="O232020200991119 Otros servicios de la administración pública n.c.p."/>
    <s v="CCE-16 Contratación Directa "/>
    <s v="Septiembre"/>
    <s v="Septiembre"/>
    <s v="1 Mes"/>
    <s v="N/A"/>
    <n v="32480000"/>
    <s v="Gerencia de Juventud "/>
    <s v="3-100-I017 _x000a_VA_x0002_CONVENIOS"/>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ofesional para acompañar jurídicamente el desarrollo de los procedimientos precontractuales y contractuales necesarios para la implementación  del convenio interadministrativo SCJ-1769 – 2023."/>
    <s v="O232020200991119 Otros servicios de la administración pública n.c.p."/>
    <s v="CCE-16 Contratación Directa"/>
    <s v="Septiembre"/>
    <s v="Septiembre"/>
    <s v="3 Meses y 15 Días"/>
    <n v="4500000"/>
    <n v="15750000"/>
    <s v="Gerencia de Juventud "/>
    <s v="3-100-I017 _x000a_VA_x0002_CONVENIOS"/>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estar los servicios profesionales de manera temporal con autonomía técnica y administrativa para hacer seguimiento  y apoyar la implementación del modelo de fortalecimiento y a la ejecución de las iniciativas ciudadanas juveniles de las organizaciones ganadoras del Fondo Chikaná en el marco del convenio interadministrativo SCJ-1769 – 2023."/>
    <s v="O232020200991119 Otros servicios de la administración pública n.c.p."/>
    <s v="CCE-16 Contratación Directa"/>
    <s v="Septiembre"/>
    <s v="Septiembre"/>
    <s v="3 Meses y 15 Días"/>
    <n v="4055555"/>
    <n v="12166664"/>
    <s v="Gerencia de Juventud "/>
    <s v="3-100-I017 _x000a_VA_x0002_CONVENIOS"/>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Servicios de apoyo para el acompañamiento transversal para la implementación del modelo de fortalecimiento de las nuevas expresiones."/>
    <s v="O232020200991119_Otros servicios de la administración pública n.c.p."/>
    <s v="CCE-16 Contratación Directa"/>
    <s v="Noviembre "/>
    <s v="Diciembre "/>
    <n v="3"/>
    <n v="3421000"/>
    <n v="10263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estar los servicios profesionales de manera temporal con autonomía técnica y administrativa brindar acompañamiento administrativo y financiero a la Subdirección de Fortalecimiento de la Organización Social"/>
    <s v="O232020200883990_Otros servicios profesionales, técnicos y empresariales n.c.p."/>
    <s v="CCE-16 Contratación Directa"/>
    <s v="Diciembre "/>
    <s v="Diciembre"/>
    <n v="3"/>
    <n v="3849000"/>
    <n v="11547000"/>
    <s v="Subdirección de Fortalecimiento de la Organización Social"/>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que es de atender a las comunidades."/>
    <s v="CCE-16 Contratación Directa"/>
    <s v="Sepiembre"/>
    <s v="Octubre "/>
    <s v="4 meses y 27 días"/>
    <n v="3394880"/>
    <n v="16634912"/>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que es de atender a las comunidades."/>
    <s v="CCE-16 Contratación Directa"/>
    <s v="Octubre"/>
    <s v="Octubre "/>
    <s v="3 meses y 25 días"/>
    <n v="3394880"/>
    <n v="13013707"/>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que es de atender a las comunidades."/>
    <s v="CCE-16 Contratación Directa"/>
    <s v="Sepiembre"/>
    <s v="Octubre "/>
    <s v="3 meses y 25 días"/>
    <n v="3394880"/>
    <n v="13013707"/>
    <s v="Gerencia de Instancias y Mecanismos de Participación"/>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de  apoyo  a  la  gestión de  manera  temporal con  autonomía  técnica  y  administrativa  para  realizar y apoyar la gestión documental y de archivo, en desarrollo de la metodología &quot;Obras Con Saldo Pedagógico Para el Cuidado y la Participación Ciudadana&quot;"/>
    <s v="O232020200883990_Otros servicios profesionales, técnicos y empresariales n.c.p."/>
    <s v="CCE-16 Contratación Directa"/>
    <s v="Octubre"/>
    <s v="Octubre"/>
    <n v="1"/>
    <n v="2494467"/>
    <n v="2494467"/>
    <s v="Gerencia de Proyectos"/>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_x000a_administrativa para realizar la articulación, atender y gestionar la participación_x000a_incidente con las organizaciones sociales, comunales y comunitarias dentro de la_x000a_metodología Obras Con Saldo pedagógico Para el Cuidado y la Participación_x000a_Ciudadana en la Gerencia de Proyectos del IDPAC producto de la adición del Convenio Interadministrativo No.1004-2022 suscrito entre el IDPAC  y la Secretaria Distrital del Habitat."/>
    <s v="O232020200991119_Otros servicios de la administración pública n.c.p."/>
    <s v="CCE-16 Contratación Directa"/>
    <s v="Sepiembre"/>
    <s v="Octubre"/>
    <s v="2 meses "/>
    <n v="3600000"/>
    <n v="72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_x000a_administrativa para realizar la articulación, atender y gestionar la participación_x000a_incidente con las organizaciones sociales, comunales y comunitarias dentro de la_x000a_metodología Obras Con Saldo pedagógico Para el Cuidado y la Participación_x000a_Ciudadana en la Gerencia de Proyectos del IDPAC producto de la adición del Convenio Interadministrativo No.1004-2022 suscrito entre el IDPAC  y la Secretaria Distrital del Habitat."/>
    <s v="O232020200991119_Otros servicios de la administración pública n.c.p."/>
    <s v="CCE-16 Contratación Directa"/>
    <s v="Sepiembre"/>
    <s v="Octubre"/>
    <s v="2 meses "/>
    <n v="3600000"/>
    <n v="72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_x000a_administrativa para realizar la articulación, atender y gestionar la participación_x000a_incidente con las organizaciones sociales, comunales y comunitarias dentro de la_x000a_metodología Obras Con Saldo pedagógico Para el Cuidado y la Participación_x000a_Ciudadana en la Gerencia de Proyectos del IDPAC producto de la adición del Convenio Interadministrativo No.1004-2022 suscrito entre el IDPAC  y la Secretaria Distrital del Habitat."/>
    <s v="O232020200991119_Otros servicios de la administración pública n.c.p."/>
    <s v="CCE-16 Contratación Directa"/>
    <s v="Sepiembre"/>
    <s v="Octubre"/>
    <s v="2 meses "/>
    <n v="3600000"/>
    <n v="72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_x000a_administrativa para realizar la articulación, atender y gestionar la participación_x000a_incidente con las organizaciones sociales, comunales y comunitarias dentro de la_x000a_metodología Obras Con Saldo pedagógico Para el Cuidado y la Participación_x000a_Ciudadana en la Gerencia de Proyectos del IDPAC producto de la adición del Convenio Interadministrativo No.1004-2022 suscrito entre el IDPAC  y la Secretaria Distrital del Habitat."/>
    <s v="O232020200991119_Otros servicios de la administración pública n.c.p."/>
    <s v="CCE-16 Contratación Directa"/>
    <s v="Sepiembre"/>
    <s v="Octubre"/>
    <s v="2 meses "/>
    <n v="3600000"/>
    <n v="72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_x000a_administrativa para realizar la articulación, atender y gestionar la participación_x000a_incidente con las organizaciones sociales, comunales y comunitarias dentro de la_x000a_metodología Obras Con Saldo pedagógico Para el Cuidado y la Participación_x000a_Ciudadana en la Gerencia de Proyectos del IDPAC producto de la adición del Convenio Interadministrativo No.1004-2022 suscrito entre el IDPAC  y la Secretaria Distrital del Habitat."/>
    <s v="O232020200991119_Otros servicios de la administración pública n.c.p."/>
    <s v="CCE-16 Contratación Directa"/>
    <s v="Sepiembre"/>
    <s v="Octubre"/>
    <s v="2 meses "/>
    <n v="3600000"/>
    <n v="72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_x000a_administrativa para realizar la articulación, atender y gestionar la participación_x000a_incidente con las organizaciones sociales, comunales y comunitarias dentro de la_x000a_metodología Obras Con Saldo pedagógico Para el Cuidado y la Participación_x000a_Ciudadana en la Gerencia de Proyectos del IDPAC producto de la adición del Convenio Interadministrativo No.1004-2022 suscrito entre el IDPAC  y la Secretaria Distrital del Habitat."/>
    <s v="O232020200991119_Otros servicios de la administración pública n.c.p."/>
    <s v="CCE-16 Contratación Directa"/>
    <s v="Sepiembre"/>
    <s v="Octubre"/>
    <s v="2 meses "/>
    <n v="3600000"/>
    <n v="72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_x000a_administrativa para realizar la articulación, atender y gestionar la participación_x000a_incidente con las organizaciones sociales, comunales y comunitarias dentro de la_x000a_metodología Obras Con Saldo pedagógico Para el Cuidado y la Participación_x000a_Ciudadana en la Gerencia de Proyectos del IDPAC producto de la adición del Convenio Interadministrativo No.1004-2022 suscrito entre el IDPAC  y la Secretaria Distrital del Habitat."/>
    <s v="O232020200991119_Otros servicios de la administración pública n.c.p."/>
    <s v="CCE-16 Contratación Directa"/>
    <s v="Sepiembre"/>
    <s v="Octubre"/>
    <s v="2 meses "/>
    <n v="3600000"/>
    <n v="7200000"/>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72102900"/>
    <s v="Suscribir convenios solidarios con las Juntas de Acción Comunal con el fin de ejecutar  la Obra con Saldo Pedagógico. Producto de la adición del Convenio  Interadministrativo No.1004-2022 suscrito entre el IDPAC  y la Secretaria Distrital del Habitat."/>
    <s v="O232020200991119_Otros servicios de la administración pública n.c.p."/>
    <s v="CCE-16 Contratación Directa"/>
    <s v="Octubre"/>
    <s v="Octubre"/>
    <n v="2"/>
    <s v="N/A"/>
    <n v="13746668"/>
    <s v="Gerencia de Proyectos. "/>
    <s v="3-100-I017_x000a_VA-Convenios"/>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égicos que lidera la SPP"/>
    <s v="O232020200991119_Otros servicios de la administración pública n.c.p."/>
    <s v="CCE-16 Contratación Directa"/>
    <s v="Septiembre"/>
    <s v="Octubre"/>
    <n v="3"/>
    <n v="2138000"/>
    <n v="6414000"/>
    <s v="Subdirección de Promoción de la Participación "/>
    <s v="1-100-F001_VA-Recursos distrito"/>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s v="80141600;80141900;80111600;81141600"/>
    <s v="Para adicionar a la bolsa de servicios logísticos y operativos necesarios para la organización y ejecución de actividades y eventos institucionales realizados por el IDPAC."/>
    <s v="O232020200991119_Otros servicios de la administración pública n.c.p."/>
    <s v="Licitación pública"/>
    <s v="Octubre "/>
    <s v="Noviembre"/>
    <n v="2"/>
    <s v="N/A"/>
    <n v="13015650"/>
    <s v="Subdirección de Promoción de la Participación "/>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s v="80111600_x000a_52161600_x000a_72151600_x000a_95141900_x000a_56101500_x000a_52161500_x000a_39122200_x000a_26101700"/>
    <s v="Adquisición de elementos e insumos, en el marco del convenio interadministrativo No. 477 de 2023 suscrito entre el FDLB e IDPAC para el fortalecimiento mediante incentivos de las Organizaciones Comunales del Distrito Capital.  "/>
    <s v="O232020200991114 Servicios de planificación económica, social y estadística de la administración pública"/>
    <s v="Seléccion abreviada - subasta inversa"/>
    <s v="Octubre "/>
    <s v="Octubre "/>
    <n v="3"/>
    <s v="N/A"/>
    <n v="525115078"/>
    <s v="Subdirección de Asuntos Comunales"/>
    <s v="3-100-I017 _x000a_VA_x0002_CONVENIOS"/>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estar los servicios profesionales de manera temporal, con autonomía técnica y administrativa para apoyar la supervisión de los contratos de prestación de servicios a relacionados con la bolsa logística, alimentos,  transporte y todos aquellos a cargo de la Secretaría General contratados durante la vigencia 2023 en el Instituto Distrital de la Participación y Acción Comunal."/>
    <s v="O232020200883990_Otros servicios profesionales, técnicos y empresariales n.c.p."/>
    <s v="CCE-16 Contratación Directa"/>
    <s v="Octubre"/>
    <s v="Octubre"/>
    <n v="3"/>
    <n v="3250000"/>
    <n v="9750000"/>
    <s v="Subdirección de Asuntos Comunales"/>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estar los servicios Profesionales de manera temporal, con autonomía técnica y administrativa, para planificar y desarrollar el proceso de la semana Raizal en Bogotá"/>
    <s v="O232020200883990_Otros servicios profesionales, técnicos y empresariales n.c.p."/>
    <s v="CCE-16 Contratación Directa"/>
    <s v="Septiembre "/>
    <s v="Octubre "/>
    <n v="2"/>
    <n v="6100000"/>
    <n v="122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estar los servicios profesionales de manera temporal con autonomía técnica y administrativa para apoyar el seguimiento informes a la implementación de las políticas públicas a cargo de la entidad y la orientación para la consolidación de informes de políticas transversales sectoriales y diferenciales poblacionales de las distintas dependencias misionales de la entidad. "/>
    <s v="O232020200883990_Otros servicios profesionales, técnicos y empresariales n.c.p."/>
    <s v="CCE-16 Contratación Directa"/>
    <s v="Septiembre "/>
    <s v="Octubre  "/>
    <n v="5"/>
    <n v="6000000"/>
    <n v="300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estar los servicios profesionales de manera temporal con autonomía técnica y administrativa para apoyar la implementación de las distintas actividades de la ruta de fortalecimiento a organizaciones de víctimas del conflicto armado y de población reincorporada."/>
    <s v="O232020200991119_Otros servicios de la administración pública n.c.p."/>
    <s v="CCE-16 Contratación Directa"/>
    <s v="Septiembre "/>
    <s v="Octubre  "/>
    <n v="4"/>
    <n v="6000000"/>
    <n v="240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estar los servicios profesionales de manera temporal con autonomía técnica y administrativa para apoyar a la Subdirección de Fortalecimiento a la Organización Social en la revisión de temas financieros, presupuestales, reportes e informes administraticos que se le asignen"/>
    <s v="O232020200991119_Otros servicios de la administración pública n.c.p."/>
    <s v="CCE-16 Contratación Directa"/>
    <s v="Septiembre "/>
    <s v="Octubre  "/>
    <n v="3"/>
    <n v="4000000"/>
    <n v="12000000"/>
    <s v="Subdirección de Fortalecimiento de la Organización Social"/>
    <s v="1-100-F001_VA-Recursos distrito"/>
    <s v="NO"/>
    <s v="N/A"/>
  </r>
  <r>
    <s v="05 - Construir Bogotá Región con gobierno abierto, transparente y ciudadanía consciente"/>
    <s v="56 - Gestión Pública Efectiva"/>
    <x v="5"/>
    <s v="527 - Implementar una (1) estrategia para fortalecer y modernizar la capacidad tecnológica del Sector Gobierno"/>
    <s v="3 - Adquirir 100% los servicios e infraestructura TI de la entidad"/>
    <n v="45111902"/>
    <s v="Adquirir una pantalla Led 3.2*1.92 (149&quot;) pitch 3 con soporte en estructura metálica para la modernización tecnológica del IDPAC."/>
    <s v="O23201010030302-Maquinaria de informática y sus partes, piezas y accesorios"/>
    <s v="Minima cuantia Tienda Virtual "/>
    <s v="Octubre "/>
    <s v="Noviembre"/>
    <n v="2"/>
    <s v="N/A"/>
    <n v="31900000"/>
    <s v="Secretaría General- Gestión de Tecnologías de la Información"/>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estar los servicios profesionales de forma temporal con autonomía técnica y administrativa para apoyar a supervisión del convenio 772-2022 suscrito con el FDLK "/>
    <s v="O232020200991119_Otros servicios de la administración pública n.c.p."/>
    <s v="CCE-16 Contratación Directa"/>
    <s v="Octubre"/>
    <s v="Octubre"/>
    <n v="2.5"/>
    <n v="5000000"/>
    <n v="12500000"/>
    <s v="Subdirección de Asuntos Comunales"/>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que es de atender a las comunidades."/>
    <s v="CCE-16 Contratación Directa"/>
    <s v="Octubre"/>
    <s v="Octubre "/>
    <n v="3"/>
    <n v="3394880"/>
    <n v="10184640"/>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que es de atender a las comunidades."/>
    <s v="CCE-16 Contratación Directa"/>
    <s v="Octubre "/>
    <s v="Octubre "/>
    <n v="3"/>
    <n v="3394880"/>
    <n v="10184640"/>
    <s v="Gerencia de Instancias y Mecanismos de Participación"/>
    <s v="1-100-F001_VA-Recursos distrito"/>
    <s v="NO"/>
    <s v="N/A"/>
  </r>
  <r>
    <s v="05 - Construir Bogotá Región con gobierno abierto, transparente y ciudadanía consciente"/>
    <s v="57 - Gestión Pública Local"/>
    <x v="6"/>
    <s v="550 - Implementar una (1) estrategia de asesoría y/o acompañamiento técnico orientada a las 20 alcaldías locales, a las instituciones del distrito y a la ciudadanía, en el proceso de planeación y presupuestos participativos."/>
    <s v="1 -Realizar 98 asesorías técnicas entre alcaldías locales y entidades del distrito, en el proceso de planeación y presupuestos participativos"/>
    <n v="80111600"/>
    <s v="Profesional para desarollar las estrategias territoriales, gobierno abierto y los procesos de planeación participativa. "/>
    <s v="O232020200991119_Otros servicios de la administración pública n.c.p."/>
    <s v="CCE-16 Contratación Directa"/>
    <s v="Octubre"/>
    <s v="Octubre"/>
    <n v="3"/>
    <n v="4666667"/>
    <n v="14000000"/>
    <s v="Subdirección de Promoción de la Participación "/>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que es de atender a las comunidades."/>
    <s v="CCE-16 Contratación Directa"/>
    <s v="Octubre "/>
    <s v="Octubre "/>
    <n v="3"/>
    <n v="3394880"/>
    <n v="10184640"/>
    <s v="Gerencia de Instancias y Mecanismos de Participación"/>
    <s v="1-100-F001_VA-Recursos distrito"/>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que es de atender a las comunidades."/>
    <s v="CCE-16 Contratación Directa"/>
    <s v="Octubre "/>
    <s v="Octubre "/>
    <n v="3"/>
    <n v="3394880"/>
    <n v="10184640"/>
    <s v="Gerencia de Instancias y Mecanismos de Participación"/>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Adición y Prórroga N°1 Contrato 664-2023 &quot;Prestar los servicios profesionales de manera temporal, con autonomía técnica y administrativa para el desarrollo y puesta en producción de las herramientas tecnológicas que adelanta el instituto en lo concerniente a las tecnologías de la información&quot;"/>
    <s v="O232020200883990_Otros servicios profesionales, técnicos y empresariales n.c.p."/>
    <s v="CCE-16 Contratación Directa"/>
    <s v="Noviembre"/>
    <s v="Noviembre"/>
    <n v="2"/>
    <n v="6000000"/>
    <n v="12000000"/>
    <s v="Subdirección de Fortalecimiento de la Organización Social"/>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
    <s v="O232020200991137 Servicios de la administración pública relacionados con proyectos de desarrollo de uso"/>
    <s v="CCE-16 Contratación Directa"/>
    <s v="Octubre"/>
    <s v="Noviembre"/>
    <n v="1"/>
    <n v="3849000"/>
    <n v="3849000"/>
    <s v="Gerencia de Juventu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
    <s v="O232020200991137 Servicios de la administración pública relacionados con proyectos de desarrollo de uso"/>
    <s v="CCE-16 Contratación Directa"/>
    <s v="Octubre"/>
    <s v="Noviembre"/>
    <n v="1"/>
    <n v="3849000"/>
    <n v="3849000"/>
    <s v="Gerencia de Juventu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
    <s v="O232020200991137 Servicios de la administración pública relacionados con proyectos de desarrollo de uso"/>
    <s v="CCE-16 Contratación Directa"/>
    <s v="Octubre"/>
    <s v="Noviembre"/>
    <n v="1"/>
    <n v="3849000"/>
    <n v="3849000"/>
    <s v="Gerencia de Juventu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
    <s v="O232020200991137 Servicios de la administración pública relacionados con proyectos de desarrollo de uso"/>
    <s v="CCE-16 Contratación Directa"/>
    <s v="Octubre"/>
    <s v="Noviembre"/>
    <n v="1"/>
    <n v="3849000"/>
    <n v="3849000"/>
    <s v="Gerencia de Juventud"/>
    <s v="1-100-F001_VA-Recursos distrito"/>
    <s v="NO"/>
    <s v="N/A"/>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s v="3. Asesorar técnicamente a 1028 organizaciones sociales y medios comunitarios y alternativos en el Distrito Capital"/>
    <n v="80111600"/>
    <s v="Prestar los servicios profesionales de manera temporal con autonomía técnica y administrativa para realizar actividades administrativas para el Fondo Chikaná en el marco del convenio interadministrativo N° 1468 – 2022."/>
    <s v="O232020200991137 Servicios de la administración pública relacionados con proyectos de desarrollo de uso"/>
    <s v="CCE-16 Contratación Directa"/>
    <s v="Octubre"/>
    <s v="Noviembre"/>
    <n v="1"/>
    <n v="4277000"/>
    <n v="4277000"/>
    <s v="Gerencia de Juventud"/>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estar los servicios profesionales de forma temporal con autonomía técnica y administrativa para el acompañamiento jurídico de las Organizaciones Comunales de primer y segundo grado y Organizaciones de Propiedad Horizontal."/>
    <s v="O232020200883990_Otros servicios profesionales, técnicos y empresariales n.c.p."/>
    <s v="CCE-16 Contratación Directa"/>
    <s v="Octubre"/>
    <s v="Diciembre"/>
    <n v="2"/>
    <n v="3849000"/>
    <n v="7698000"/>
    <s v="Subdirección de Asuntos Comunales"/>
    <s v="1-100-F001_VA-Recursos distrito"/>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203 Acciones de Fortalecimiento a Organizaciones Comunales de Primer y Segundo Grado y de Propiedad Horizontal en el Distrito Capital."/>
    <n v="80111600"/>
    <s v="Prestar los servicios profesionales de forma temporal con autonomía técnica y administrativa para el acompañamiento jurídico en los temas administrativos y contractuales de la Subdirección de Asuntos Comunales"/>
    <s v="O232020200883990_Otros servicios profesionales, técnicos y empresariales n.c.p."/>
    <s v="CCE-16 Contratación Directa"/>
    <s v="Octubre"/>
    <s v="Diciembre"/>
    <n v="3"/>
    <n v="5000000"/>
    <n v="15000000"/>
    <s v="Subdirección de Asuntos Comunales"/>
    <s v="1-100-F001_VA-Recursos distrito"/>
    <s v="NO"/>
    <s v="N/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020EAF-A0F3-426F-A6D8-6EBFD494AAC2}"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13" firstHeaderRow="1" firstDataRow="1" firstDataCol="1"/>
  <pivotFields count="18">
    <pivotField showAll="0"/>
    <pivotField showAll="0"/>
    <pivotField axis="axisRow"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s>
  <rowFields count="1">
    <field x="2"/>
  </rowFields>
  <rowItems count="10">
    <i>
      <x/>
    </i>
    <i>
      <x v="1"/>
    </i>
    <i>
      <x v="2"/>
    </i>
    <i>
      <x v="3"/>
    </i>
    <i>
      <x v="4"/>
    </i>
    <i>
      <x v="5"/>
    </i>
    <i>
      <x v="6"/>
    </i>
    <i>
      <x v="7"/>
    </i>
    <i>
      <x v="8"/>
    </i>
    <i t="grand">
      <x/>
    </i>
  </rowItems>
  <colItems count="1">
    <i/>
  </colItems>
  <dataFields count="1">
    <dataField name="Suma de VALOR ESTIMADO ANUAL" fld="13" baseField="0" baseItem="0" numFmtId="43"/>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4274E-A542-433B-8616-EC0750E548CD}">
  <dimension ref="A3:E13"/>
  <sheetViews>
    <sheetView topLeftCell="B1" workbookViewId="0">
      <selection activeCell="E12" sqref="E12"/>
    </sheetView>
  </sheetViews>
  <sheetFormatPr baseColWidth="10" defaultRowHeight="15" x14ac:dyDescent="0.25"/>
  <cols>
    <col min="1" max="1" width="166.140625" bestFit="1" customWidth="1"/>
    <col min="2" max="2" width="31.28515625" bestFit="1" customWidth="1"/>
    <col min="4" max="4" width="16.5703125" style="96" bestFit="1" customWidth="1"/>
    <col min="5" max="5" width="19.7109375" style="96" bestFit="1" customWidth="1"/>
  </cols>
  <sheetData>
    <row r="3" spans="1:5" x14ac:dyDescent="0.25">
      <c r="A3" s="93" t="s">
        <v>925</v>
      </c>
      <c r="B3" t="s">
        <v>927</v>
      </c>
    </row>
    <row r="4" spans="1:5" x14ac:dyDescent="0.25">
      <c r="A4" s="94" t="s">
        <v>26</v>
      </c>
      <c r="B4" s="95">
        <v>175000000</v>
      </c>
    </row>
    <row r="5" spans="1:5" x14ac:dyDescent="0.25">
      <c r="A5" s="94" t="s">
        <v>50</v>
      </c>
      <c r="B5" s="95">
        <v>3995267000</v>
      </c>
      <c r="D5" s="96">
        <v>3995267000</v>
      </c>
      <c r="E5" s="96">
        <f>+D5-GETPIVOTDATA("VALOR ESTIMADO ANUAL",$A$3,"PROYECTO DE INVERSIÓN ","7685 - Modernización del modelo de gestión y tecnológico de las Organizaciones Comunales y de Propiedad Horizontal para el ejercicio de la democracia activa digital en el siglo xxi.  Bogotá")</f>
        <v>0</v>
      </c>
    </row>
    <row r="6" spans="1:5" x14ac:dyDescent="0.25">
      <c r="A6" s="94" t="s">
        <v>117</v>
      </c>
      <c r="B6" s="95">
        <v>5165201995.9966669</v>
      </c>
      <c r="D6" s="96">
        <v>5165201996</v>
      </c>
      <c r="E6" s="96">
        <f>+D6-GETPIVOTDATA("VALOR ESTIMADO ANUAL",$A$3,"PROYECTO DE INVERSIÓN ","7687 - Fortalecimiento  a las Organizaciones Sociales y Comunitarias para una participación ciudadana informada e incidente con enfoque diferencial en el distrito capital. Bogotá")</f>
        <v>3.3330917358398438E-3</v>
      </c>
    </row>
    <row r="7" spans="1:5" x14ac:dyDescent="0.25">
      <c r="A7" s="94" t="s">
        <v>253</v>
      </c>
      <c r="B7" s="95">
        <v>1869578000</v>
      </c>
      <c r="D7" s="96">
        <v>1869578000</v>
      </c>
      <c r="E7" s="96">
        <f>+D7-GETPIVOTDATA("VALOR ESTIMADO ANUAL",$A$3,"PROYECTO DE INVERSIÓN ","7688 - Fortalecimiento de las capacidades democráticas de la ciudadanía para la participación incidente y la gobernanza, con enfoque de innovación social, en Bogotá")</f>
        <v>0</v>
      </c>
    </row>
    <row r="8" spans="1:5" x14ac:dyDescent="0.25">
      <c r="A8" s="94" t="s">
        <v>314</v>
      </c>
      <c r="B8" s="95">
        <v>2680661000</v>
      </c>
      <c r="D8" s="96">
        <v>2680661000</v>
      </c>
      <c r="E8" s="96">
        <f>+D8-GETPIVOTDATA("VALOR ESTIMADO ANUAL",$A$3,"PROYECTO DE INVERSIÓN ","7712 - Fortalecimiento Institucional de la Gestión Administrativa del Instituto Distrital de la Participación y Acción Comunal Bogotá")</f>
        <v>0</v>
      </c>
    </row>
    <row r="9" spans="1:5" x14ac:dyDescent="0.25">
      <c r="A9" s="94" t="s">
        <v>416</v>
      </c>
      <c r="B9" s="95">
        <v>628314000</v>
      </c>
      <c r="D9" s="96">
        <v>628314000</v>
      </c>
      <c r="E9" s="96">
        <f>+D9-GETPIVOTDATA("VALOR ESTIMADO ANUAL",$A$3,"PROYECTO DE INVERSIÓN ","7714 - Fortalecimiento de la capacidad tecnológica y administrativa del Instituto Distrital de la Participación y Acción Comunal - IDPAC. Bogotá")</f>
        <v>0</v>
      </c>
    </row>
    <row r="10" spans="1:5" x14ac:dyDescent="0.25">
      <c r="A10" s="94" t="s">
        <v>445</v>
      </c>
      <c r="B10" s="95">
        <v>241217000</v>
      </c>
      <c r="D10" s="96">
        <v>241217000</v>
      </c>
      <c r="E10" s="96">
        <f>+D10-GETPIVOTDATA("VALOR ESTIMADO ANUAL",$A$3,"PROYECTO DE INVERSIÓN ","7723 - Fortalecimiento de las capacidades de las Alcaldías Locales, instituciones del Distrito y ciudadanía en procesos de planeación y presupuestos participativos. Bogotá")</f>
        <v>0</v>
      </c>
    </row>
    <row r="11" spans="1:5" x14ac:dyDescent="0.25">
      <c r="A11" s="94" t="s">
        <v>453</v>
      </c>
      <c r="B11" s="95">
        <v>899791000</v>
      </c>
      <c r="D11" s="96">
        <v>899791000</v>
      </c>
      <c r="E11" s="96">
        <f>+D11-GETPIVOTDATA("VALOR ESTIMADO ANUAL",$A$3,"PROYECTO DE INVERSIÓN ","7729 - Optimización de la participación ciudadana incidente para los asuntos públicos Bogotá")</f>
        <v>0</v>
      </c>
    </row>
    <row r="12" spans="1:5" x14ac:dyDescent="0.25">
      <c r="A12" s="94" t="s">
        <v>494</v>
      </c>
      <c r="B12" s="95">
        <v>5296342000.004283</v>
      </c>
      <c r="D12" s="96">
        <v>5296342000</v>
      </c>
      <c r="E12" s="96">
        <f>+GETPIVOTDATA("VALOR ESTIMADO ANUAL",$A$3,"PROYECTO DE INVERSIÓN ","7796 - Construcción de procesos para la convivencia y la participación ciudadana incidente en los asuntos públicos locales, distritales y regionales Bogotá")-D12</f>
        <v>4.2829513549804688E-3</v>
      </c>
    </row>
    <row r="13" spans="1:5" x14ac:dyDescent="0.25">
      <c r="A13" s="94" t="s">
        <v>926</v>
      </c>
      <c r="B13" s="95">
        <v>20951371996.00095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952"/>
  <sheetViews>
    <sheetView tabSelected="1" zoomScale="85" zoomScaleNormal="85" workbookViewId="0">
      <pane ySplit="7" topLeftCell="A8" activePane="bottomLeft" state="frozen"/>
      <selection pane="bottomLeft" activeCell="Q7" sqref="Q7"/>
    </sheetView>
  </sheetViews>
  <sheetFormatPr baseColWidth="10" defaultColWidth="11.5703125" defaultRowHeight="15" x14ac:dyDescent="0.2"/>
  <cols>
    <col min="1" max="1" width="18.7109375" style="1" customWidth="1"/>
    <col min="2" max="2" width="19" style="1" customWidth="1"/>
    <col min="3" max="3" width="27.140625" style="1" customWidth="1"/>
    <col min="4" max="4" width="40.28515625" style="1" customWidth="1"/>
    <col min="5" max="5" width="29.28515625" style="1" customWidth="1"/>
    <col min="6" max="6" width="15.5703125" style="15" customWidth="1"/>
    <col min="7" max="7" width="56.85546875" style="22" customWidth="1"/>
    <col min="8" max="8" width="23.42578125" style="13" customWidth="1"/>
    <col min="9" max="9" width="14.42578125" style="15" customWidth="1"/>
    <col min="10" max="10" width="19.5703125" style="13" customWidth="1"/>
    <col min="11" max="11" width="15.85546875" style="13" customWidth="1"/>
    <col min="12" max="12" width="21.42578125" style="13" customWidth="1"/>
    <col min="13" max="13" width="18.5703125" style="23" customWidth="1"/>
    <col min="14" max="14" width="24.42578125" style="24" customWidth="1"/>
    <col min="15" max="15" width="24" style="17" customWidth="1"/>
    <col min="16" max="16" width="30.140625" style="13" customWidth="1"/>
    <col min="17" max="17" width="16.5703125" style="13" customWidth="1"/>
    <col min="18" max="18" width="28" style="13" customWidth="1"/>
    <col min="19" max="16384" width="11.5703125" style="1"/>
  </cols>
  <sheetData>
    <row r="1" spans="1:18" ht="35.25" customHeight="1" x14ac:dyDescent="0.2">
      <c r="A1" s="126"/>
      <c r="B1" s="126"/>
      <c r="C1" s="126"/>
      <c r="D1" s="127" t="s">
        <v>0</v>
      </c>
      <c r="E1" s="127"/>
      <c r="F1" s="127"/>
      <c r="G1" s="127"/>
      <c r="H1" s="127"/>
      <c r="I1" s="127"/>
      <c r="J1" s="128"/>
      <c r="K1" s="127"/>
      <c r="L1" s="127"/>
      <c r="M1" s="127"/>
      <c r="N1" s="127"/>
      <c r="O1" s="127"/>
      <c r="P1" s="127"/>
      <c r="Q1" s="127"/>
      <c r="R1" s="129" t="s">
        <v>1</v>
      </c>
    </row>
    <row r="2" spans="1:18" ht="44.25" customHeight="1" x14ac:dyDescent="0.2">
      <c r="A2" s="126"/>
      <c r="B2" s="126"/>
      <c r="C2" s="126"/>
      <c r="D2" s="127" t="s">
        <v>2</v>
      </c>
      <c r="E2" s="127"/>
      <c r="F2" s="127"/>
      <c r="G2" s="127"/>
      <c r="H2" s="127"/>
      <c r="I2" s="127"/>
      <c r="J2" s="127"/>
      <c r="K2" s="127"/>
      <c r="L2" s="127"/>
      <c r="M2" s="127"/>
      <c r="N2" s="127"/>
      <c r="O2" s="127"/>
      <c r="P2" s="127"/>
      <c r="Q2" s="127"/>
      <c r="R2" s="130"/>
    </row>
    <row r="3" spans="1:18" x14ac:dyDescent="0.2">
      <c r="A3" s="131"/>
      <c r="B3" s="131"/>
      <c r="C3" s="131"/>
      <c r="D3" s="131"/>
      <c r="E3" s="131"/>
      <c r="F3" s="131"/>
      <c r="G3" s="131"/>
      <c r="H3" s="131"/>
      <c r="I3" s="131"/>
      <c r="J3" s="132"/>
      <c r="K3" s="131"/>
      <c r="L3" s="131"/>
      <c r="M3" s="131"/>
      <c r="N3" s="131"/>
      <c r="O3" s="131"/>
      <c r="P3" s="131"/>
      <c r="Q3" s="131"/>
      <c r="R3" s="131"/>
    </row>
    <row r="4" spans="1:18" ht="15.75" x14ac:dyDescent="0.2">
      <c r="A4" s="133"/>
      <c r="B4" s="134"/>
      <c r="C4" s="142">
        <v>2023</v>
      </c>
      <c r="D4" s="143"/>
      <c r="E4" s="7" t="s">
        <v>3</v>
      </c>
      <c r="F4" s="135" t="s">
        <v>4</v>
      </c>
      <c r="G4" s="136"/>
      <c r="H4" s="136"/>
      <c r="I4" s="136"/>
      <c r="J4" s="137"/>
      <c r="K4" s="136"/>
      <c r="L4" s="138"/>
      <c r="M4" s="139" t="s">
        <v>5</v>
      </c>
      <c r="N4" s="133"/>
      <c r="O4" s="134"/>
      <c r="P4" s="140">
        <v>45223</v>
      </c>
      <c r="Q4" s="141"/>
      <c r="R4" s="141"/>
    </row>
    <row r="5" spans="1:18" ht="15.75" x14ac:dyDescent="0.2">
      <c r="A5" s="3"/>
      <c r="B5" s="4"/>
      <c r="C5" s="5"/>
      <c r="D5" s="6"/>
      <c r="E5" s="7"/>
      <c r="F5" s="8"/>
      <c r="G5" s="9"/>
      <c r="H5" s="9"/>
      <c r="I5" s="9"/>
      <c r="J5" s="9"/>
      <c r="K5" s="9"/>
      <c r="L5" s="10"/>
      <c r="M5" s="2"/>
      <c r="N5" s="12"/>
      <c r="O5" s="122"/>
      <c r="P5" s="62"/>
      <c r="Q5" s="11"/>
      <c r="R5" s="11"/>
    </row>
    <row r="6" spans="1:18" ht="15.75" thickBot="1" x14ac:dyDescent="0.25">
      <c r="A6" s="123"/>
      <c r="B6" s="123"/>
      <c r="C6" s="123"/>
      <c r="D6" s="123"/>
      <c r="E6" s="123"/>
      <c r="F6" s="123"/>
      <c r="G6" s="123"/>
      <c r="H6" s="123"/>
      <c r="I6" s="123"/>
      <c r="J6" s="124"/>
      <c r="K6" s="125"/>
      <c r="L6" s="123"/>
      <c r="M6" s="123"/>
      <c r="N6" s="123"/>
      <c r="O6" s="123"/>
      <c r="P6" s="123"/>
      <c r="Q6" s="123"/>
      <c r="R6" s="123"/>
    </row>
    <row r="7" spans="1:18" ht="78.75" x14ac:dyDescent="0.2">
      <c r="A7" s="73" t="s">
        <v>6</v>
      </c>
      <c r="B7" s="74" t="s">
        <v>7</v>
      </c>
      <c r="C7" s="74" t="s">
        <v>8</v>
      </c>
      <c r="D7" s="74" t="s">
        <v>9</v>
      </c>
      <c r="E7" s="74" t="s">
        <v>10</v>
      </c>
      <c r="F7" s="74" t="s">
        <v>11</v>
      </c>
      <c r="G7" s="74" t="s">
        <v>12</v>
      </c>
      <c r="H7" s="74" t="s">
        <v>13</v>
      </c>
      <c r="I7" s="74" t="s">
        <v>14</v>
      </c>
      <c r="J7" s="74" t="s">
        <v>15</v>
      </c>
      <c r="K7" s="74" t="s">
        <v>16</v>
      </c>
      <c r="L7" s="74" t="s">
        <v>17</v>
      </c>
      <c r="M7" s="74" t="s">
        <v>18</v>
      </c>
      <c r="N7" s="75" t="s">
        <v>19</v>
      </c>
      <c r="O7" s="74" t="s">
        <v>20</v>
      </c>
      <c r="P7" s="74" t="s">
        <v>21</v>
      </c>
      <c r="Q7" s="74" t="s">
        <v>22</v>
      </c>
      <c r="R7" s="76" t="s">
        <v>23</v>
      </c>
    </row>
    <row r="8" spans="1:18" s="37" customFormat="1" ht="180" x14ac:dyDescent="0.25">
      <c r="A8" s="77" t="s">
        <v>24</v>
      </c>
      <c r="B8" s="31" t="s">
        <v>25</v>
      </c>
      <c r="C8" s="38" t="s">
        <v>26</v>
      </c>
      <c r="D8" s="38" t="s">
        <v>27</v>
      </c>
      <c r="E8" s="38" t="s">
        <v>28</v>
      </c>
      <c r="F8" s="31">
        <v>80111600</v>
      </c>
      <c r="G8" s="49" t="s">
        <v>29</v>
      </c>
      <c r="H8" s="31" t="s">
        <v>30</v>
      </c>
      <c r="I8" s="31" t="s">
        <v>31</v>
      </c>
      <c r="J8" s="31" t="s">
        <v>32</v>
      </c>
      <c r="K8" s="31" t="s">
        <v>33</v>
      </c>
      <c r="L8" s="31">
        <v>4</v>
      </c>
      <c r="M8" s="32">
        <v>3090000</v>
      </c>
      <c r="N8" s="30">
        <f t="shared" ref="N8:N15" si="0">M8*L8</f>
        <v>12360000</v>
      </c>
      <c r="O8" s="36" t="s">
        <v>34</v>
      </c>
      <c r="P8" s="31" t="s">
        <v>35</v>
      </c>
      <c r="Q8" s="26" t="s">
        <v>36</v>
      </c>
      <c r="R8" s="78" t="s">
        <v>37</v>
      </c>
    </row>
    <row r="9" spans="1:18" s="37" customFormat="1" ht="180" x14ac:dyDescent="0.25">
      <c r="A9" s="77" t="s">
        <v>24</v>
      </c>
      <c r="B9" s="31" t="s">
        <v>25</v>
      </c>
      <c r="C9" s="38" t="s">
        <v>26</v>
      </c>
      <c r="D9" s="38" t="s">
        <v>27</v>
      </c>
      <c r="E9" s="38" t="s">
        <v>28</v>
      </c>
      <c r="F9" s="31">
        <v>80111600</v>
      </c>
      <c r="G9" s="49" t="s">
        <v>29</v>
      </c>
      <c r="H9" s="56" t="s">
        <v>30</v>
      </c>
      <c r="I9" s="56" t="s">
        <v>31</v>
      </c>
      <c r="J9" s="31" t="s">
        <v>38</v>
      </c>
      <c r="K9" s="31" t="s">
        <v>39</v>
      </c>
      <c r="L9" s="56">
        <v>4</v>
      </c>
      <c r="M9" s="63">
        <v>3090000</v>
      </c>
      <c r="N9" s="30">
        <v>12360000</v>
      </c>
      <c r="O9" s="36" t="s">
        <v>34</v>
      </c>
      <c r="P9" s="31" t="s">
        <v>35</v>
      </c>
      <c r="Q9" s="26" t="s">
        <v>36</v>
      </c>
      <c r="R9" s="78" t="s">
        <v>37</v>
      </c>
    </row>
    <row r="10" spans="1:18" s="37" customFormat="1" ht="180" x14ac:dyDescent="0.25">
      <c r="A10" s="77" t="s">
        <v>24</v>
      </c>
      <c r="B10" s="31" t="s">
        <v>25</v>
      </c>
      <c r="C10" s="38" t="s">
        <v>26</v>
      </c>
      <c r="D10" s="38" t="s">
        <v>27</v>
      </c>
      <c r="E10" s="38" t="s">
        <v>28</v>
      </c>
      <c r="F10" s="31">
        <v>80111600</v>
      </c>
      <c r="G10" s="49" t="s">
        <v>40</v>
      </c>
      <c r="H10" s="31" t="s">
        <v>30</v>
      </c>
      <c r="I10" s="31" t="s">
        <v>31</v>
      </c>
      <c r="J10" s="31" t="s">
        <v>32</v>
      </c>
      <c r="K10" s="31" t="s">
        <v>33</v>
      </c>
      <c r="L10" s="40">
        <v>4</v>
      </c>
      <c r="M10" s="32">
        <v>3000000</v>
      </c>
      <c r="N10" s="30">
        <f>+M10*L10</f>
        <v>12000000</v>
      </c>
      <c r="O10" s="36" t="s">
        <v>34</v>
      </c>
      <c r="P10" s="29" t="s">
        <v>35</v>
      </c>
      <c r="Q10" s="29" t="s">
        <v>36</v>
      </c>
      <c r="R10" s="79" t="s">
        <v>37</v>
      </c>
    </row>
    <row r="11" spans="1:18" s="37" customFormat="1" ht="180" x14ac:dyDescent="0.25">
      <c r="A11" s="77" t="s">
        <v>24</v>
      </c>
      <c r="B11" s="31" t="s">
        <v>25</v>
      </c>
      <c r="C11" s="38" t="s">
        <v>26</v>
      </c>
      <c r="D11" s="38" t="s">
        <v>27</v>
      </c>
      <c r="E11" s="38" t="s">
        <v>28</v>
      </c>
      <c r="F11" s="31">
        <v>80111600</v>
      </c>
      <c r="G11" s="49" t="s">
        <v>40</v>
      </c>
      <c r="H11" s="101" t="s">
        <v>30</v>
      </c>
      <c r="I11" s="101" t="s">
        <v>31</v>
      </c>
      <c r="J11" s="31" t="s">
        <v>38</v>
      </c>
      <c r="K11" s="31" t="s">
        <v>39</v>
      </c>
      <c r="L11" s="101" t="s">
        <v>41</v>
      </c>
      <c r="M11" s="97">
        <v>3000000</v>
      </c>
      <c r="N11" s="30">
        <v>11900000</v>
      </c>
      <c r="O11" s="36" t="s">
        <v>34</v>
      </c>
      <c r="P11" s="29" t="s">
        <v>35</v>
      </c>
      <c r="Q11" s="29" t="s">
        <v>36</v>
      </c>
      <c r="R11" s="80" t="s">
        <v>37</v>
      </c>
    </row>
    <row r="12" spans="1:18" s="37" customFormat="1" ht="180" x14ac:dyDescent="0.25">
      <c r="A12" s="77" t="s">
        <v>24</v>
      </c>
      <c r="B12" s="31" t="s">
        <v>25</v>
      </c>
      <c r="C12" s="38" t="s">
        <v>26</v>
      </c>
      <c r="D12" s="38" t="s">
        <v>27</v>
      </c>
      <c r="E12" s="38" t="s">
        <v>28</v>
      </c>
      <c r="F12" s="31">
        <v>80111600</v>
      </c>
      <c r="G12" s="49" t="s">
        <v>42</v>
      </c>
      <c r="H12" s="31" t="s">
        <v>43</v>
      </c>
      <c r="I12" s="31" t="s">
        <v>31</v>
      </c>
      <c r="J12" s="31" t="s">
        <v>32</v>
      </c>
      <c r="K12" s="31" t="s">
        <v>33</v>
      </c>
      <c r="L12" s="40">
        <v>5</v>
      </c>
      <c r="M12" s="32">
        <v>4800000</v>
      </c>
      <c r="N12" s="30">
        <f t="shared" si="0"/>
        <v>24000000</v>
      </c>
      <c r="O12" s="36" t="s">
        <v>34</v>
      </c>
      <c r="P12" s="29" t="s">
        <v>35</v>
      </c>
      <c r="Q12" s="29" t="s">
        <v>36</v>
      </c>
      <c r="R12" s="79" t="s">
        <v>37</v>
      </c>
    </row>
    <row r="13" spans="1:18" s="37" customFormat="1" ht="180" x14ac:dyDescent="0.25">
      <c r="A13" s="77" t="s">
        <v>24</v>
      </c>
      <c r="B13" s="31" t="s">
        <v>25</v>
      </c>
      <c r="C13" s="38" t="s">
        <v>26</v>
      </c>
      <c r="D13" s="38" t="s">
        <v>27</v>
      </c>
      <c r="E13" s="38" t="s">
        <v>28</v>
      </c>
      <c r="F13" s="31">
        <v>80111600</v>
      </c>
      <c r="G13" s="49" t="s">
        <v>44</v>
      </c>
      <c r="H13" s="31" t="s">
        <v>43</v>
      </c>
      <c r="I13" s="31" t="s">
        <v>31</v>
      </c>
      <c r="J13" s="31" t="s">
        <v>32</v>
      </c>
      <c r="K13" s="31" t="s">
        <v>33</v>
      </c>
      <c r="L13" s="40">
        <v>5</v>
      </c>
      <c r="M13" s="32">
        <v>4000000</v>
      </c>
      <c r="N13" s="30">
        <f t="shared" si="0"/>
        <v>20000000</v>
      </c>
      <c r="O13" s="36" t="s">
        <v>34</v>
      </c>
      <c r="P13" s="29" t="s">
        <v>35</v>
      </c>
      <c r="Q13" s="29" t="s">
        <v>36</v>
      </c>
      <c r="R13" s="78" t="s">
        <v>37</v>
      </c>
    </row>
    <row r="14" spans="1:18" s="37" customFormat="1" ht="180" x14ac:dyDescent="0.25">
      <c r="A14" s="77" t="s">
        <v>24</v>
      </c>
      <c r="B14" s="31" t="s">
        <v>25</v>
      </c>
      <c r="C14" s="38" t="s">
        <v>26</v>
      </c>
      <c r="D14" s="38" t="s">
        <v>27</v>
      </c>
      <c r="E14" s="38" t="s">
        <v>28</v>
      </c>
      <c r="F14" s="31">
        <v>80111600</v>
      </c>
      <c r="G14" s="49" t="s">
        <v>45</v>
      </c>
      <c r="H14" s="31" t="s">
        <v>30</v>
      </c>
      <c r="I14" s="31" t="s">
        <v>31</v>
      </c>
      <c r="J14" s="31" t="s">
        <v>33</v>
      </c>
      <c r="K14" s="31" t="s">
        <v>46</v>
      </c>
      <c r="L14" s="40">
        <v>4</v>
      </c>
      <c r="M14" s="32">
        <v>3300000</v>
      </c>
      <c r="N14" s="30">
        <f t="shared" si="0"/>
        <v>13200000</v>
      </c>
      <c r="O14" s="36" t="s">
        <v>34</v>
      </c>
      <c r="P14" s="29" t="s">
        <v>35</v>
      </c>
      <c r="Q14" s="29" t="s">
        <v>36</v>
      </c>
      <c r="R14" s="78" t="s">
        <v>37</v>
      </c>
    </row>
    <row r="15" spans="1:18" s="37" customFormat="1" ht="180" x14ac:dyDescent="0.25">
      <c r="A15" s="77" t="s">
        <v>24</v>
      </c>
      <c r="B15" s="31" t="s">
        <v>25</v>
      </c>
      <c r="C15" s="38" t="s">
        <v>26</v>
      </c>
      <c r="D15" s="38" t="s">
        <v>27</v>
      </c>
      <c r="E15" s="38" t="s">
        <v>28</v>
      </c>
      <c r="F15" s="31">
        <v>80111600</v>
      </c>
      <c r="G15" s="49" t="s">
        <v>40</v>
      </c>
      <c r="H15" s="31" t="s">
        <v>30</v>
      </c>
      <c r="I15" s="31" t="s">
        <v>31</v>
      </c>
      <c r="J15" s="31" t="s">
        <v>32</v>
      </c>
      <c r="K15" s="31" t="s">
        <v>33</v>
      </c>
      <c r="L15" s="40">
        <v>4</v>
      </c>
      <c r="M15" s="32">
        <v>2500000</v>
      </c>
      <c r="N15" s="30">
        <f t="shared" si="0"/>
        <v>10000000</v>
      </c>
      <c r="O15" s="36" t="s">
        <v>34</v>
      </c>
      <c r="P15" s="29" t="s">
        <v>35</v>
      </c>
      <c r="Q15" s="29" t="s">
        <v>36</v>
      </c>
      <c r="R15" s="78" t="s">
        <v>37</v>
      </c>
    </row>
    <row r="16" spans="1:18" s="37" customFormat="1" ht="180" x14ac:dyDescent="0.25">
      <c r="A16" s="77" t="s">
        <v>24</v>
      </c>
      <c r="B16" s="31" t="s">
        <v>25</v>
      </c>
      <c r="C16" s="38" t="s">
        <v>26</v>
      </c>
      <c r="D16" s="38" t="s">
        <v>27</v>
      </c>
      <c r="E16" s="38" t="s">
        <v>28</v>
      </c>
      <c r="F16" s="31">
        <v>80111600</v>
      </c>
      <c r="G16" s="49" t="s">
        <v>40</v>
      </c>
      <c r="H16" s="101" t="s">
        <v>30</v>
      </c>
      <c r="I16" s="101" t="s">
        <v>31</v>
      </c>
      <c r="J16" s="31" t="s">
        <v>38</v>
      </c>
      <c r="K16" s="31" t="s">
        <v>39</v>
      </c>
      <c r="L16" s="101" t="s">
        <v>47</v>
      </c>
      <c r="M16" s="97">
        <v>2500000</v>
      </c>
      <c r="N16" s="30">
        <v>10666667</v>
      </c>
      <c r="O16" s="36" t="s">
        <v>34</v>
      </c>
      <c r="P16" s="29" t="s">
        <v>35</v>
      </c>
      <c r="Q16" s="29" t="s">
        <v>36</v>
      </c>
      <c r="R16" s="78" t="s">
        <v>37</v>
      </c>
    </row>
    <row r="17" spans="1:18" s="37" customFormat="1" ht="135" x14ac:dyDescent="0.25">
      <c r="A17" s="77" t="s">
        <v>48</v>
      </c>
      <c r="B17" s="31" t="s">
        <v>49</v>
      </c>
      <c r="C17" s="31" t="s">
        <v>50</v>
      </c>
      <c r="D17" s="31" t="s">
        <v>51</v>
      </c>
      <c r="E17" s="31" t="s">
        <v>52</v>
      </c>
      <c r="F17" s="31">
        <v>80111600</v>
      </c>
      <c r="G17" s="49" t="s">
        <v>53</v>
      </c>
      <c r="H17" s="31" t="s">
        <v>43</v>
      </c>
      <c r="I17" s="31" t="s">
        <v>31</v>
      </c>
      <c r="J17" s="31" t="s">
        <v>54</v>
      </c>
      <c r="K17" s="31" t="s">
        <v>54</v>
      </c>
      <c r="L17" s="31">
        <v>7</v>
      </c>
      <c r="M17" s="32">
        <v>3500000</v>
      </c>
      <c r="N17" s="30">
        <f t="shared" ref="N17" si="1">+L17*M17</f>
        <v>24500000</v>
      </c>
      <c r="O17" s="29" t="s">
        <v>55</v>
      </c>
      <c r="P17" s="29" t="s">
        <v>35</v>
      </c>
      <c r="Q17" s="29" t="s">
        <v>36</v>
      </c>
      <c r="R17" s="79" t="s">
        <v>37</v>
      </c>
    </row>
    <row r="18" spans="1:18" s="37" customFormat="1" ht="135" x14ac:dyDescent="0.25">
      <c r="A18" s="77" t="s">
        <v>48</v>
      </c>
      <c r="B18" s="31" t="s">
        <v>49</v>
      </c>
      <c r="C18" s="31" t="s">
        <v>50</v>
      </c>
      <c r="D18" s="31" t="s">
        <v>51</v>
      </c>
      <c r="E18" s="31" t="s">
        <v>52</v>
      </c>
      <c r="F18" s="31">
        <v>80111600</v>
      </c>
      <c r="G18" s="49" t="s">
        <v>56</v>
      </c>
      <c r="H18" s="31" t="s">
        <v>43</v>
      </c>
      <c r="I18" s="31" t="s">
        <v>31</v>
      </c>
      <c r="J18" s="31" t="s">
        <v>38</v>
      </c>
      <c r="K18" s="31" t="s">
        <v>39</v>
      </c>
      <c r="L18" s="31">
        <v>3.5</v>
      </c>
      <c r="M18" s="32">
        <v>3500000</v>
      </c>
      <c r="N18" s="30">
        <f t="shared" ref="N18:N32" si="2">+L18*M18</f>
        <v>12250000</v>
      </c>
      <c r="O18" s="29" t="s">
        <v>55</v>
      </c>
      <c r="P18" s="29" t="s">
        <v>35</v>
      </c>
      <c r="Q18" s="29" t="s">
        <v>36</v>
      </c>
      <c r="R18" s="79" t="s">
        <v>37</v>
      </c>
    </row>
    <row r="19" spans="1:18" s="37" customFormat="1" ht="135" x14ac:dyDescent="0.25">
      <c r="A19" s="77" t="s">
        <v>48</v>
      </c>
      <c r="B19" s="31" t="s">
        <v>49</v>
      </c>
      <c r="C19" s="31" t="s">
        <v>50</v>
      </c>
      <c r="D19" s="31" t="s">
        <v>51</v>
      </c>
      <c r="E19" s="31" t="s">
        <v>52</v>
      </c>
      <c r="F19" s="31">
        <v>80111600</v>
      </c>
      <c r="G19" s="49" t="s">
        <v>57</v>
      </c>
      <c r="H19" s="31" t="s">
        <v>30</v>
      </c>
      <c r="I19" s="31" t="s">
        <v>31</v>
      </c>
      <c r="J19" s="31" t="s">
        <v>54</v>
      </c>
      <c r="K19" s="31" t="s">
        <v>54</v>
      </c>
      <c r="L19" s="31">
        <v>7</v>
      </c>
      <c r="M19" s="32">
        <v>4000000</v>
      </c>
      <c r="N19" s="30">
        <f t="shared" ref="N19" si="3">+L19*M19</f>
        <v>28000000</v>
      </c>
      <c r="O19" s="29" t="s">
        <v>55</v>
      </c>
      <c r="P19" s="29" t="s">
        <v>35</v>
      </c>
      <c r="Q19" s="29" t="s">
        <v>36</v>
      </c>
      <c r="R19" s="79" t="s">
        <v>37</v>
      </c>
    </row>
    <row r="20" spans="1:18" s="37" customFormat="1" ht="135" x14ac:dyDescent="0.25">
      <c r="A20" s="77" t="s">
        <v>48</v>
      </c>
      <c r="B20" s="31" t="s">
        <v>49</v>
      </c>
      <c r="C20" s="31" t="s">
        <v>50</v>
      </c>
      <c r="D20" s="31" t="s">
        <v>51</v>
      </c>
      <c r="E20" s="31" t="s">
        <v>52</v>
      </c>
      <c r="F20" s="31">
        <v>80111600</v>
      </c>
      <c r="G20" s="49" t="s">
        <v>58</v>
      </c>
      <c r="H20" s="31" t="s">
        <v>30</v>
      </c>
      <c r="I20" s="31" t="s">
        <v>31</v>
      </c>
      <c r="J20" s="31" t="s">
        <v>38</v>
      </c>
      <c r="K20" s="31" t="s">
        <v>39</v>
      </c>
      <c r="L20" s="31">
        <v>3.5</v>
      </c>
      <c r="M20" s="32">
        <v>4000000</v>
      </c>
      <c r="N20" s="30">
        <f t="shared" si="2"/>
        <v>14000000</v>
      </c>
      <c r="O20" s="29" t="s">
        <v>55</v>
      </c>
      <c r="P20" s="29" t="s">
        <v>35</v>
      </c>
      <c r="Q20" s="29" t="s">
        <v>36</v>
      </c>
      <c r="R20" s="79" t="s">
        <v>37</v>
      </c>
    </row>
    <row r="21" spans="1:18" s="37" customFormat="1" ht="135" x14ac:dyDescent="0.25">
      <c r="A21" s="77" t="s">
        <v>48</v>
      </c>
      <c r="B21" s="31" t="s">
        <v>49</v>
      </c>
      <c r="C21" s="31" t="s">
        <v>50</v>
      </c>
      <c r="D21" s="31" t="s">
        <v>51</v>
      </c>
      <c r="E21" s="31" t="s">
        <v>52</v>
      </c>
      <c r="F21" s="31">
        <v>80111600</v>
      </c>
      <c r="G21" s="49" t="s">
        <v>59</v>
      </c>
      <c r="H21" s="31" t="s">
        <v>30</v>
      </c>
      <c r="I21" s="31" t="s">
        <v>31</v>
      </c>
      <c r="J21" s="31" t="s">
        <v>54</v>
      </c>
      <c r="K21" s="31" t="s">
        <v>54</v>
      </c>
      <c r="L21" s="31">
        <v>7</v>
      </c>
      <c r="M21" s="32">
        <v>3421000</v>
      </c>
      <c r="N21" s="30">
        <f t="shared" ref="N21" si="4">+L21*M21</f>
        <v>23947000</v>
      </c>
      <c r="O21" s="29" t="s">
        <v>55</v>
      </c>
      <c r="P21" s="29" t="s">
        <v>35</v>
      </c>
      <c r="Q21" s="29" t="s">
        <v>36</v>
      </c>
      <c r="R21" s="79" t="s">
        <v>37</v>
      </c>
    </row>
    <row r="22" spans="1:18" s="37" customFormat="1" ht="135" x14ac:dyDescent="0.25">
      <c r="A22" s="77" t="s">
        <v>48</v>
      </c>
      <c r="B22" s="31" t="s">
        <v>49</v>
      </c>
      <c r="C22" s="31" t="s">
        <v>50</v>
      </c>
      <c r="D22" s="31" t="s">
        <v>51</v>
      </c>
      <c r="E22" s="31" t="s">
        <v>52</v>
      </c>
      <c r="F22" s="31">
        <v>80111600</v>
      </c>
      <c r="G22" s="49" t="s">
        <v>60</v>
      </c>
      <c r="H22" s="31" t="s">
        <v>30</v>
      </c>
      <c r="I22" s="31" t="s">
        <v>31</v>
      </c>
      <c r="J22" s="31" t="s">
        <v>38</v>
      </c>
      <c r="K22" s="31" t="s">
        <v>39</v>
      </c>
      <c r="L22" s="31">
        <v>3.5</v>
      </c>
      <c r="M22" s="32">
        <v>3421000</v>
      </c>
      <c r="N22" s="30">
        <f t="shared" si="2"/>
        <v>11973500</v>
      </c>
      <c r="O22" s="29" t="s">
        <v>55</v>
      </c>
      <c r="P22" s="29" t="s">
        <v>35</v>
      </c>
      <c r="Q22" s="29" t="s">
        <v>36</v>
      </c>
      <c r="R22" s="79" t="s">
        <v>37</v>
      </c>
    </row>
    <row r="23" spans="1:18" s="37" customFormat="1" ht="135" x14ac:dyDescent="0.25">
      <c r="A23" s="77" t="s">
        <v>48</v>
      </c>
      <c r="B23" s="31" t="s">
        <v>49</v>
      </c>
      <c r="C23" s="31" t="s">
        <v>50</v>
      </c>
      <c r="D23" s="31" t="s">
        <v>51</v>
      </c>
      <c r="E23" s="31" t="s">
        <v>52</v>
      </c>
      <c r="F23" s="31">
        <v>80111600</v>
      </c>
      <c r="G23" s="49" t="s">
        <v>61</v>
      </c>
      <c r="H23" s="31" t="s">
        <v>43</v>
      </c>
      <c r="I23" s="31" t="s">
        <v>31</v>
      </c>
      <c r="J23" s="31" t="s">
        <v>54</v>
      </c>
      <c r="K23" s="31" t="s">
        <v>54</v>
      </c>
      <c r="L23" s="31">
        <v>7</v>
      </c>
      <c r="M23" s="32">
        <v>3250000</v>
      </c>
      <c r="N23" s="30">
        <f t="shared" ref="N23:N24" si="5">+L23*M23</f>
        <v>22750000</v>
      </c>
      <c r="O23" s="29" t="s">
        <v>55</v>
      </c>
      <c r="P23" s="29" t="s">
        <v>35</v>
      </c>
      <c r="Q23" s="29" t="s">
        <v>36</v>
      </c>
      <c r="R23" s="79" t="s">
        <v>37</v>
      </c>
    </row>
    <row r="24" spans="1:18" s="37" customFormat="1" ht="135" x14ac:dyDescent="0.25">
      <c r="A24" s="77" t="s">
        <v>48</v>
      </c>
      <c r="B24" s="31" t="s">
        <v>49</v>
      </c>
      <c r="C24" s="31" t="s">
        <v>50</v>
      </c>
      <c r="D24" s="31" t="s">
        <v>51</v>
      </c>
      <c r="E24" s="31" t="s">
        <v>52</v>
      </c>
      <c r="F24" s="31">
        <v>80111600</v>
      </c>
      <c r="G24" s="49" t="s">
        <v>62</v>
      </c>
      <c r="H24" s="31" t="s">
        <v>43</v>
      </c>
      <c r="I24" s="31" t="s">
        <v>31</v>
      </c>
      <c r="J24" s="31" t="s">
        <v>63</v>
      </c>
      <c r="K24" s="31" t="s">
        <v>64</v>
      </c>
      <c r="L24" s="31">
        <v>3.5</v>
      </c>
      <c r="M24" s="32">
        <v>3250000</v>
      </c>
      <c r="N24" s="30">
        <f t="shared" si="5"/>
        <v>11375000</v>
      </c>
      <c r="O24" s="29" t="s">
        <v>55</v>
      </c>
      <c r="P24" s="29" t="s">
        <v>35</v>
      </c>
      <c r="Q24" s="29" t="s">
        <v>36</v>
      </c>
      <c r="R24" s="79" t="s">
        <v>37</v>
      </c>
    </row>
    <row r="25" spans="1:18" s="37" customFormat="1" ht="135" x14ac:dyDescent="0.25">
      <c r="A25" s="77" t="s">
        <v>48</v>
      </c>
      <c r="B25" s="31" t="s">
        <v>49</v>
      </c>
      <c r="C25" s="31" t="s">
        <v>50</v>
      </c>
      <c r="D25" s="31" t="s">
        <v>51</v>
      </c>
      <c r="E25" s="31" t="s">
        <v>52</v>
      </c>
      <c r="F25" s="31">
        <v>80111600</v>
      </c>
      <c r="G25" s="49" t="s">
        <v>57</v>
      </c>
      <c r="H25" s="31" t="s">
        <v>30</v>
      </c>
      <c r="I25" s="31" t="s">
        <v>31</v>
      </c>
      <c r="J25" s="31" t="s">
        <v>54</v>
      </c>
      <c r="K25" s="31" t="s">
        <v>54</v>
      </c>
      <c r="L25" s="31">
        <v>7</v>
      </c>
      <c r="M25" s="32">
        <v>3427272</v>
      </c>
      <c r="N25" s="30">
        <f t="shared" ref="N25" si="6">+L25*M25</f>
        <v>23990904</v>
      </c>
      <c r="O25" s="29" t="s">
        <v>55</v>
      </c>
      <c r="P25" s="29" t="s">
        <v>35</v>
      </c>
      <c r="Q25" s="29" t="s">
        <v>36</v>
      </c>
      <c r="R25" s="79" t="s">
        <v>37</v>
      </c>
    </row>
    <row r="26" spans="1:18" s="37" customFormat="1" ht="135" x14ac:dyDescent="0.25">
      <c r="A26" s="77" t="s">
        <v>48</v>
      </c>
      <c r="B26" s="31" t="s">
        <v>49</v>
      </c>
      <c r="C26" s="31" t="s">
        <v>50</v>
      </c>
      <c r="D26" s="31" t="s">
        <v>51</v>
      </c>
      <c r="E26" s="31" t="s">
        <v>52</v>
      </c>
      <c r="F26" s="31">
        <v>80111600</v>
      </c>
      <c r="G26" s="49" t="s">
        <v>65</v>
      </c>
      <c r="H26" s="31" t="s">
        <v>30</v>
      </c>
      <c r="I26" s="31" t="s">
        <v>31</v>
      </c>
      <c r="J26" s="31" t="s">
        <v>38</v>
      </c>
      <c r="K26" s="31" t="s">
        <v>39</v>
      </c>
      <c r="L26" s="31">
        <v>3.5</v>
      </c>
      <c r="M26" s="32">
        <v>3427272</v>
      </c>
      <c r="N26" s="30">
        <f t="shared" si="2"/>
        <v>11995452</v>
      </c>
      <c r="O26" s="29" t="s">
        <v>55</v>
      </c>
      <c r="P26" s="29" t="s">
        <v>35</v>
      </c>
      <c r="Q26" s="29" t="s">
        <v>36</v>
      </c>
      <c r="R26" s="79" t="s">
        <v>37</v>
      </c>
    </row>
    <row r="27" spans="1:18" s="37" customFormat="1" ht="135" x14ac:dyDescent="0.25">
      <c r="A27" s="77" t="s">
        <v>48</v>
      </c>
      <c r="B27" s="31" t="s">
        <v>49</v>
      </c>
      <c r="C27" s="31" t="s">
        <v>50</v>
      </c>
      <c r="D27" s="31" t="s">
        <v>51</v>
      </c>
      <c r="E27" s="31" t="s">
        <v>52</v>
      </c>
      <c r="F27" s="31">
        <v>80111600</v>
      </c>
      <c r="G27" s="49" t="s">
        <v>57</v>
      </c>
      <c r="H27" s="31" t="s">
        <v>30</v>
      </c>
      <c r="I27" s="31" t="s">
        <v>31</v>
      </c>
      <c r="J27" s="31" t="s">
        <v>54</v>
      </c>
      <c r="K27" s="31" t="s">
        <v>54</v>
      </c>
      <c r="L27" s="31">
        <v>7</v>
      </c>
      <c r="M27" s="32">
        <v>3849000</v>
      </c>
      <c r="N27" s="30">
        <f t="shared" ref="N27" si="7">+L27*M27</f>
        <v>26943000</v>
      </c>
      <c r="O27" s="29" t="s">
        <v>55</v>
      </c>
      <c r="P27" s="29" t="s">
        <v>35</v>
      </c>
      <c r="Q27" s="29" t="s">
        <v>36</v>
      </c>
      <c r="R27" s="79" t="s">
        <v>37</v>
      </c>
    </row>
    <row r="28" spans="1:18" s="37" customFormat="1" ht="135" x14ac:dyDescent="0.25">
      <c r="A28" s="77" t="s">
        <v>48</v>
      </c>
      <c r="B28" s="31" t="s">
        <v>49</v>
      </c>
      <c r="C28" s="31" t="s">
        <v>50</v>
      </c>
      <c r="D28" s="31" t="s">
        <v>51</v>
      </c>
      <c r="E28" s="31" t="s">
        <v>52</v>
      </c>
      <c r="F28" s="31">
        <v>80111600</v>
      </c>
      <c r="G28" s="49" t="s">
        <v>66</v>
      </c>
      <c r="H28" s="31" t="s">
        <v>30</v>
      </c>
      <c r="I28" s="31" t="s">
        <v>31</v>
      </c>
      <c r="J28" s="31" t="s">
        <v>38</v>
      </c>
      <c r="K28" s="31" t="s">
        <v>39</v>
      </c>
      <c r="L28" s="31" t="s">
        <v>67</v>
      </c>
      <c r="M28" s="32">
        <v>3849000</v>
      </c>
      <c r="N28" s="30">
        <f>+M28*3+(M28/30*11)</f>
        <v>12958300</v>
      </c>
      <c r="O28" s="29" t="s">
        <v>55</v>
      </c>
      <c r="P28" s="29" t="s">
        <v>35</v>
      </c>
      <c r="Q28" s="29" t="s">
        <v>36</v>
      </c>
      <c r="R28" s="79" t="s">
        <v>37</v>
      </c>
    </row>
    <row r="29" spans="1:18" s="37" customFormat="1" ht="135" x14ac:dyDescent="0.25">
      <c r="A29" s="77" t="s">
        <v>48</v>
      </c>
      <c r="B29" s="31" t="s">
        <v>49</v>
      </c>
      <c r="C29" s="31" t="s">
        <v>50</v>
      </c>
      <c r="D29" s="31" t="s">
        <v>51</v>
      </c>
      <c r="E29" s="31" t="s">
        <v>52</v>
      </c>
      <c r="F29" s="31">
        <v>80111600</v>
      </c>
      <c r="G29" s="49" t="s">
        <v>68</v>
      </c>
      <c r="H29" s="31" t="s">
        <v>30</v>
      </c>
      <c r="I29" s="31" t="s">
        <v>31</v>
      </c>
      <c r="J29" s="31" t="s">
        <v>69</v>
      </c>
      <c r="K29" s="31" t="s">
        <v>46</v>
      </c>
      <c r="L29" s="31">
        <v>5</v>
      </c>
      <c r="M29" s="32">
        <v>4500000</v>
      </c>
      <c r="N29" s="30">
        <f>+M29*L29</f>
        <v>22500000</v>
      </c>
      <c r="O29" s="31" t="s">
        <v>55</v>
      </c>
      <c r="P29" s="31" t="s">
        <v>35</v>
      </c>
      <c r="Q29" s="31" t="s">
        <v>36</v>
      </c>
      <c r="R29" s="81" t="s">
        <v>37</v>
      </c>
    </row>
    <row r="30" spans="1:18" s="37" customFormat="1" ht="135" x14ac:dyDescent="0.25">
      <c r="A30" s="77" t="s">
        <v>48</v>
      </c>
      <c r="B30" s="31" t="s">
        <v>49</v>
      </c>
      <c r="C30" s="31" t="s">
        <v>50</v>
      </c>
      <c r="D30" s="31" t="s">
        <v>51</v>
      </c>
      <c r="E30" s="31" t="s">
        <v>52</v>
      </c>
      <c r="F30" s="31">
        <v>80111600</v>
      </c>
      <c r="G30" s="49" t="s">
        <v>70</v>
      </c>
      <c r="H30" s="31" t="s">
        <v>30</v>
      </c>
      <c r="I30" s="31" t="s">
        <v>31</v>
      </c>
      <c r="J30" s="31" t="s">
        <v>38</v>
      </c>
      <c r="K30" s="31" t="s">
        <v>39</v>
      </c>
      <c r="L30" s="31">
        <v>2.5</v>
      </c>
      <c r="M30" s="32">
        <v>4500000</v>
      </c>
      <c r="N30" s="30">
        <f>+M30*L30</f>
        <v>11250000</v>
      </c>
      <c r="O30" s="31" t="s">
        <v>55</v>
      </c>
      <c r="P30" s="31" t="s">
        <v>35</v>
      </c>
      <c r="Q30" s="31" t="s">
        <v>36</v>
      </c>
      <c r="R30" s="81" t="s">
        <v>37</v>
      </c>
    </row>
    <row r="31" spans="1:18" s="37" customFormat="1" ht="135" x14ac:dyDescent="0.25">
      <c r="A31" s="77" t="s">
        <v>48</v>
      </c>
      <c r="B31" s="31" t="s">
        <v>49</v>
      </c>
      <c r="C31" s="31" t="s">
        <v>50</v>
      </c>
      <c r="D31" s="31" t="s">
        <v>51</v>
      </c>
      <c r="E31" s="31" t="s">
        <v>52</v>
      </c>
      <c r="F31" s="31">
        <v>80111600</v>
      </c>
      <c r="G31" s="49" t="s">
        <v>59</v>
      </c>
      <c r="H31" s="31" t="s">
        <v>30</v>
      </c>
      <c r="I31" s="31" t="s">
        <v>31</v>
      </c>
      <c r="J31" s="31" t="s">
        <v>54</v>
      </c>
      <c r="K31" s="31" t="s">
        <v>54</v>
      </c>
      <c r="L31" s="31">
        <v>7</v>
      </c>
      <c r="M31" s="32">
        <v>3400000</v>
      </c>
      <c r="N31" s="30">
        <f t="shared" ref="N31" si="8">+L31*M31</f>
        <v>23800000</v>
      </c>
      <c r="O31" s="29" t="s">
        <v>55</v>
      </c>
      <c r="P31" s="29" t="s">
        <v>35</v>
      </c>
      <c r="Q31" s="29" t="s">
        <v>36</v>
      </c>
      <c r="R31" s="79" t="s">
        <v>37</v>
      </c>
    </row>
    <row r="32" spans="1:18" s="37" customFormat="1" ht="135" x14ac:dyDescent="0.25">
      <c r="A32" s="77" t="s">
        <v>48</v>
      </c>
      <c r="B32" s="31" t="s">
        <v>49</v>
      </c>
      <c r="C32" s="31" t="s">
        <v>50</v>
      </c>
      <c r="D32" s="31" t="s">
        <v>51</v>
      </c>
      <c r="E32" s="31" t="s">
        <v>52</v>
      </c>
      <c r="F32" s="31">
        <v>80111600</v>
      </c>
      <c r="G32" s="49" t="s">
        <v>57</v>
      </c>
      <c r="H32" s="31" t="s">
        <v>30</v>
      </c>
      <c r="I32" s="31" t="s">
        <v>31</v>
      </c>
      <c r="J32" s="31" t="s">
        <v>54</v>
      </c>
      <c r="K32" s="31" t="s">
        <v>54</v>
      </c>
      <c r="L32" s="31">
        <v>7</v>
      </c>
      <c r="M32" s="32">
        <v>3600000</v>
      </c>
      <c r="N32" s="30">
        <f t="shared" si="2"/>
        <v>25200000</v>
      </c>
      <c r="O32" s="29" t="s">
        <v>55</v>
      </c>
      <c r="P32" s="29" t="s">
        <v>35</v>
      </c>
      <c r="Q32" s="29" t="s">
        <v>36</v>
      </c>
      <c r="R32" s="79" t="s">
        <v>37</v>
      </c>
    </row>
    <row r="33" spans="1:18" s="37" customFormat="1" ht="135" x14ac:dyDescent="0.25">
      <c r="A33" s="77" t="s">
        <v>48</v>
      </c>
      <c r="B33" s="31" t="s">
        <v>49</v>
      </c>
      <c r="C33" s="31" t="s">
        <v>50</v>
      </c>
      <c r="D33" s="31" t="s">
        <v>51</v>
      </c>
      <c r="E33" s="31" t="s">
        <v>52</v>
      </c>
      <c r="F33" s="31">
        <v>80111600</v>
      </c>
      <c r="G33" s="49" t="s">
        <v>71</v>
      </c>
      <c r="H33" s="31" t="s">
        <v>30</v>
      </c>
      <c r="I33" s="31" t="s">
        <v>31</v>
      </c>
      <c r="J33" s="31" t="s">
        <v>63</v>
      </c>
      <c r="K33" s="31" t="s">
        <v>64</v>
      </c>
      <c r="L33" s="31">
        <v>3.5</v>
      </c>
      <c r="M33" s="32">
        <v>3600000</v>
      </c>
      <c r="N33" s="30">
        <f t="shared" ref="N33:N41" si="9">+L33*M33</f>
        <v>12600000</v>
      </c>
      <c r="O33" s="29" t="s">
        <v>55</v>
      </c>
      <c r="P33" s="29" t="s">
        <v>35</v>
      </c>
      <c r="Q33" s="29" t="s">
        <v>36</v>
      </c>
      <c r="R33" s="79" t="s">
        <v>37</v>
      </c>
    </row>
    <row r="34" spans="1:18" s="37" customFormat="1" ht="135" x14ac:dyDescent="0.25">
      <c r="A34" s="77" t="s">
        <v>48</v>
      </c>
      <c r="B34" s="31" t="s">
        <v>49</v>
      </c>
      <c r="C34" s="31" t="s">
        <v>50</v>
      </c>
      <c r="D34" s="31" t="s">
        <v>51</v>
      </c>
      <c r="E34" s="31" t="s">
        <v>52</v>
      </c>
      <c r="F34" s="31">
        <v>80111600</v>
      </c>
      <c r="G34" s="49" t="s">
        <v>59</v>
      </c>
      <c r="H34" s="31" t="s">
        <v>30</v>
      </c>
      <c r="I34" s="31" t="s">
        <v>31</v>
      </c>
      <c r="J34" s="31" t="s">
        <v>54</v>
      </c>
      <c r="K34" s="31" t="s">
        <v>54</v>
      </c>
      <c r="L34" s="31">
        <v>7</v>
      </c>
      <c r="M34" s="32">
        <v>3421000</v>
      </c>
      <c r="N34" s="30">
        <f t="shared" ref="N34" si="10">+L34*M34</f>
        <v>23947000</v>
      </c>
      <c r="O34" s="29" t="s">
        <v>55</v>
      </c>
      <c r="P34" s="29" t="s">
        <v>35</v>
      </c>
      <c r="Q34" s="29" t="s">
        <v>36</v>
      </c>
      <c r="R34" s="79" t="s">
        <v>37</v>
      </c>
    </row>
    <row r="35" spans="1:18" s="37" customFormat="1" ht="135" x14ac:dyDescent="0.25">
      <c r="A35" s="77" t="s">
        <v>48</v>
      </c>
      <c r="B35" s="31" t="s">
        <v>49</v>
      </c>
      <c r="C35" s="31" t="s">
        <v>50</v>
      </c>
      <c r="D35" s="31" t="s">
        <v>51</v>
      </c>
      <c r="E35" s="31" t="s">
        <v>52</v>
      </c>
      <c r="F35" s="31">
        <v>80111600</v>
      </c>
      <c r="G35" s="49" t="s">
        <v>57</v>
      </c>
      <c r="H35" s="31" t="s">
        <v>30</v>
      </c>
      <c r="I35" s="31" t="s">
        <v>31</v>
      </c>
      <c r="J35" s="31" t="s">
        <v>54</v>
      </c>
      <c r="K35" s="31" t="s">
        <v>54</v>
      </c>
      <c r="L35" s="31">
        <v>7</v>
      </c>
      <c r="M35" s="32">
        <v>4000000</v>
      </c>
      <c r="N35" s="30">
        <f t="shared" ref="N35" si="11">+L35*M35</f>
        <v>28000000</v>
      </c>
      <c r="O35" s="29" t="s">
        <v>55</v>
      </c>
      <c r="P35" s="29" t="s">
        <v>35</v>
      </c>
      <c r="Q35" s="29" t="s">
        <v>36</v>
      </c>
      <c r="R35" s="79" t="s">
        <v>37</v>
      </c>
    </row>
    <row r="36" spans="1:18" s="37" customFormat="1" ht="135" x14ac:dyDescent="0.25">
      <c r="A36" s="77" t="s">
        <v>48</v>
      </c>
      <c r="B36" s="31" t="s">
        <v>49</v>
      </c>
      <c r="C36" s="31" t="s">
        <v>50</v>
      </c>
      <c r="D36" s="31" t="s">
        <v>51</v>
      </c>
      <c r="E36" s="31" t="s">
        <v>52</v>
      </c>
      <c r="F36" s="31">
        <v>80111600</v>
      </c>
      <c r="G36" s="49" t="s">
        <v>72</v>
      </c>
      <c r="H36" s="31" t="s">
        <v>30</v>
      </c>
      <c r="I36" s="31" t="s">
        <v>31</v>
      </c>
      <c r="J36" s="31" t="s">
        <v>38</v>
      </c>
      <c r="K36" s="31" t="s">
        <v>39</v>
      </c>
      <c r="L36" s="31">
        <v>3.5</v>
      </c>
      <c r="M36" s="32">
        <v>4000000</v>
      </c>
      <c r="N36" s="30">
        <f t="shared" si="9"/>
        <v>14000000</v>
      </c>
      <c r="O36" s="29" t="s">
        <v>55</v>
      </c>
      <c r="P36" s="29" t="s">
        <v>35</v>
      </c>
      <c r="Q36" s="29" t="s">
        <v>36</v>
      </c>
      <c r="R36" s="79" t="s">
        <v>37</v>
      </c>
    </row>
    <row r="37" spans="1:18" s="37" customFormat="1" ht="135" x14ac:dyDescent="0.25">
      <c r="A37" s="77" t="s">
        <v>48</v>
      </c>
      <c r="B37" s="31" t="s">
        <v>49</v>
      </c>
      <c r="C37" s="31" t="s">
        <v>50</v>
      </c>
      <c r="D37" s="31" t="s">
        <v>51</v>
      </c>
      <c r="E37" s="31" t="s">
        <v>52</v>
      </c>
      <c r="F37" s="31">
        <v>80111600</v>
      </c>
      <c r="G37" s="49" t="s">
        <v>73</v>
      </c>
      <c r="H37" s="31" t="s">
        <v>30</v>
      </c>
      <c r="I37" s="31" t="s">
        <v>31</v>
      </c>
      <c r="J37" s="31" t="s">
        <v>54</v>
      </c>
      <c r="K37" s="31" t="s">
        <v>54</v>
      </c>
      <c r="L37" s="31">
        <v>7</v>
      </c>
      <c r="M37" s="32">
        <v>4277000</v>
      </c>
      <c r="N37" s="30">
        <f t="shared" ref="N37" si="12">+L37*M37</f>
        <v>29939000</v>
      </c>
      <c r="O37" s="29" t="s">
        <v>55</v>
      </c>
      <c r="P37" s="29" t="s">
        <v>35</v>
      </c>
      <c r="Q37" s="29" t="s">
        <v>36</v>
      </c>
      <c r="R37" s="79" t="s">
        <v>37</v>
      </c>
    </row>
    <row r="38" spans="1:18" s="37" customFormat="1" ht="135" x14ac:dyDescent="0.25">
      <c r="A38" s="77" t="s">
        <v>48</v>
      </c>
      <c r="B38" s="31" t="s">
        <v>49</v>
      </c>
      <c r="C38" s="31" t="s">
        <v>50</v>
      </c>
      <c r="D38" s="31" t="s">
        <v>51</v>
      </c>
      <c r="E38" s="31" t="s">
        <v>52</v>
      </c>
      <c r="F38" s="31">
        <v>80111600</v>
      </c>
      <c r="G38" s="49" t="s">
        <v>74</v>
      </c>
      <c r="H38" s="31" t="s">
        <v>30</v>
      </c>
      <c r="I38" s="31" t="s">
        <v>31</v>
      </c>
      <c r="J38" s="31" t="s">
        <v>38</v>
      </c>
      <c r="K38" s="31" t="s">
        <v>39</v>
      </c>
      <c r="L38" s="31">
        <v>3.5</v>
      </c>
      <c r="M38" s="32">
        <v>4277000</v>
      </c>
      <c r="N38" s="30">
        <f t="shared" si="9"/>
        <v>14969500</v>
      </c>
      <c r="O38" s="29" t="s">
        <v>55</v>
      </c>
      <c r="P38" s="29" t="s">
        <v>35</v>
      </c>
      <c r="Q38" s="29" t="s">
        <v>36</v>
      </c>
      <c r="R38" s="79" t="s">
        <v>37</v>
      </c>
    </row>
    <row r="39" spans="1:18" s="37" customFormat="1" ht="135" x14ac:dyDescent="0.25">
      <c r="A39" s="77" t="s">
        <v>48</v>
      </c>
      <c r="B39" s="31" t="s">
        <v>49</v>
      </c>
      <c r="C39" s="31" t="s">
        <v>50</v>
      </c>
      <c r="D39" s="31" t="s">
        <v>51</v>
      </c>
      <c r="E39" s="31" t="s">
        <v>52</v>
      </c>
      <c r="F39" s="31">
        <v>80111600</v>
      </c>
      <c r="G39" s="49" t="s">
        <v>61</v>
      </c>
      <c r="H39" s="31" t="s">
        <v>30</v>
      </c>
      <c r="I39" s="31" t="s">
        <v>31</v>
      </c>
      <c r="J39" s="31" t="s">
        <v>54</v>
      </c>
      <c r="K39" s="31" t="s">
        <v>54</v>
      </c>
      <c r="L39" s="31">
        <v>7</v>
      </c>
      <c r="M39" s="32">
        <v>3421000</v>
      </c>
      <c r="N39" s="30">
        <f t="shared" ref="N39:N40" si="13">+L39*M39</f>
        <v>23947000</v>
      </c>
      <c r="O39" s="29" t="s">
        <v>55</v>
      </c>
      <c r="P39" s="29" t="s">
        <v>35</v>
      </c>
      <c r="Q39" s="29" t="s">
        <v>36</v>
      </c>
      <c r="R39" s="79" t="s">
        <v>37</v>
      </c>
    </row>
    <row r="40" spans="1:18" s="37" customFormat="1" ht="135" x14ac:dyDescent="0.25">
      <c r="A40" s="77" t="s">
        <v>48</v>
      </c>
      <c r="B40" s="31" t="s">
        <v>49</v>
      </c>
      <c r="C40" s="31" t="s">
        <v>50</v>
      </c>
      <c r="D40" s="31" t="s">
        <v>51</v>
      </c>
      <c r="E40" s="31" t="s">
        <v>52</v>
      </c>
      <c r="F40" s="31">
        <v>80111600</v>
      </c>
      <c r="G40" s="49" t="s">
        <v>57</v>
      </c>
      <c r="H40" s="31" t="s">
        <v>30</v>
      </c>
      <c r="I40" s="31" t="s">
        <v>31</v>
      </c>
      <c r="J40" s="31" t="s">
        <v>54</v>
      </c>
      <c r="K40" s="31" t="s">
        <v>54</v>
      </c>
      <c r="L40" s="31">
        <v>7</v>
      </c>
      <c r="M40" s="32">
        <v>4000000</v>
      </c>
      <c r="N40" s="30">
        <f t="shared" si="13"/>
        <v>28000000</v>
      </c>
      <c r="O40" s="29" t="s">
        <v>55</v>
      </c>
      <c r="P40" s="29" t="s">
        <v>35</v>
      </c>
      <c r="Q40" s="29" t="s">
        <v>36</v>
      </c>
      <c r="R40" s="79" t="s">
        <v>37</v>
      </c>
    </row>
    <row r="41" spans="1:18" s="37" customFormat="1" ht="135" x14ac:dyDescent="0.25">
      <c r="A41" s="77" t="s">
        <v>48</v>
      </c>
      <c r="B41" s="31" t="s">
        <v>49</v>
      </c>
      <c r="C41" s="31" t="s">
        <v>50</v>
      </c>
      <c r="D41" s="31" t="s">
        <v>51</v>
      </c>
      <c r="E41" s="31" t="s">
        <v>52</v>
      </c>
      <c r="F41" s="31">
        <v>80111600</v>
      </c>
      <c r="G41" s="49" t="s">
        <v>75</v>
      </c>
      <c r="H41" s="31" t="s">
        <v>30</v>
      </c>
      <c r="I41" s="31" t="s">
        <v>31</v>
      </c>
      <c r="J41" s="31" t="s">
        <v>38</v>
      </c>
      <c r="K41" s="31" t="s">
        <v>39</v>
      </c>
      <c r="L41" s="31">
        <v>3.5</v>
      </c>
      <c r="M41" s="32">
        <v>4000000</v>
      </c>
      <c r="N41" s="30">
        <f t="shared" si="9"/>
        <v>14000000</v>
      </c>
      <c r="O41" s="29" t="s">
        <v>55</v>
      </c>
      <c r="P41" s="29" t="s">
        <v>35</v>
      </c>
      <c r="Q41" s="29" t="s">
        <v>36</v>
      </c>
      <c r="R41" s="79" t="s">
        <v>37</v>
      </c>
    </row>
    <row r="42" spans="1:18" s="37" customFormat="1" ht="135" x14ac:dyDescent="0.25">
      <c r="A42" s="77" t="s">
        <v>48</v>
      </c>
      <c r="B42" s="31" t="s">
        <v>49</v>
      </c>
      <c r="C42" s="31" t="s">
        <v>50</v>
      </c>
      <c r="D42" s="31" t="s">
        <v>51</v>
      </c>
      <c r="E42" s="31" t="s">
        <v>52</v>
      </c>
      <c r="F42" s="31">
        <v>80111600</v>
      </c>
      <c r="G42" s="49" t="s">
        <v>76</v>
      </c>
      <c r="H42" s="31" t="s">
        <v>30</v>
      </c>
      <c r="I42" s="31" t="s">
        <v>31</v>
      </c>
      <c r="J42" s="31" t="s">
        <v>32</v>
      </c>
      <c r="K42" s="31" t="s">
        <v>32</v>
      </c>
      <c r="L42" s="31">
        <v>2</v>
      </c>
      <c r="M42" s="32">
        <v>5300000</v>
      </c>
      <c r="N42" s="30">
        <f t="shared" ref="N42:N82" si="14">+L42*M42</f>
        <v>10600000</v>
      </c>
      <c r="O42" s="29" t="s">
        <v>55</v>
      </c>
      <c r="P42" s="29" t="s">
        <v>35</v>
      </c>
      <c r="Q42" s="29" t="s">
        <v>36</v>
      </c>
      <c r="R42" s="79" t="s">
        <v>37</v>
      </c>
    </row>
    <row r="43" spans="1:18" s="37" customFormat="1" ht="135" x14ac:dyDescent="0.25">
      <c r="A43" s="77" t="s">
        <v>48</v>
      </c>
      <c r="B43" s="31" t="s">
        <v>49</v>
      </c>
      <c r="C43" s="31" t="s">
        <v>50</v>
      </c>
      <c r="D43" s="31" t="s">
        <v>51</v>
      </c>
      <c r="E43" s="31" t="s">
        <v>52</v>
      </c>
      <c r="F43" s="31">
        <v>80111600</v>
      </c>
      <c r="G43" s="49" t="s">
        <v>61</v>
      </c>
      <c r="H43" s="31" t="s">
        <v>43</v>
      </c>
      <c r="I43" s="31" t="s">
        <v>31</v>
      </c>
      <c r="J43" s="31" t="s">
        <v>54</v>
      </c>
      <c r="K43" s="31" t="s">
        <v>54</v>
      </c>
      <c r="L43" s="31">
        <v>7</v>
      </c>
      <c r="M43" s="32">
        <v>3421000</v>
      </c>
      <c r="N43" s="30">
        <f t="shared" ref="N43" si="15">+L43*M43</f>
        <v>23947000</v>
      </c>
      <c r="O43" s="29" t="s">
        <v>55</v>
      </c>
      <c r="P43" s="29" t="s">
        <v>35</v>
      </c>
      <c r="Q43" s="29" t="s">
        <v>36</v>
      </c>
      <c r="R43" s="79" t="s">
        <v>37</v>
      </c>
    </row>
    <row r="44" spans="1:18" s="37" customFormat="1" ht="135" x14ac:dyDescent="0.25">
      <c r="A44" s="77" t="s">
        <v>48</v>
      </c>
      <c r="B44" s="31" t="s">
        <v>49</v>
      </c>
      <c r="C44" s="31" t="s">
        <v>50</v>
      </c>
      <c r="D44" s="31" t="s">
        <v>51</v>
      </c>
      <c r="E44" s="31" t="s">
        <v>52</v>
      </c>
      <c r="F44" s="31">
        <v>80111600</v>
      </c>
      <c r="G44" s="49" t="s">
        <v>57</v>
      </c>
      <c r="H44" s="31" t="s">
        <v>30</v>
      </c>
      <c r="I44" s="31" t="s">
        <v>31</v>
      </c>
      <c r="J44" s="31" t="s">
        <v>54</v>
      </c>
      <c r="K44" s="31" t="s">
        <v>54</v>
      </c>
      <c r="L44" s="31">
        <v>7</v>
      </c>
      <c r="M44" s="32">
        <v>4000000</v>
      </c>
      <c r="N44" s="30">
        <f t="shared" ref="N44" si="16">+L44*M44</f>
        <v>28000000</v>
      </c>
      <c r="O44" s="29" t="s">
        <v>55</v>
      </c>
      <c r="P44" s="29" t="s">
        <v>35</v>
      </c>
      <c r="Q44" s="29" t="s">
        <v>36</v>
      </c>
      <c r="R44" s="79" t="s">
        <v>37</v>
      </c>
    </row>
    <row r="45" spans="1:18" s="37" customFormat="1" ht="135" x14ac:dyDescent="0.25">
      <c r="A45" s="77" t="s">
        <v>48</v>
      </c>
      <c r="B45" s="31" t="s">
        <v>49</v>
      </c>
      <c r="C45" s="31" t="s">
        <v>50</v>
      </c>
      <c r="D45" s="31" t="s">
        <v>51</v>
      </c>
      <c r="E45" s="31" t="s">
        <v>52</v>
      </c>
      <c r="F45" s="31">
        <v>80111600</v>
      </c>
      <c r="G45" s="49" t="s">
        <v>77</v>
      </c>
      <c r="H45" s="31" t="s">
        <v>30</v>
      </c>
      <c r="I45" s="31" t="s">
        <v>31</v>
      </c>
      <c r="J45" s="31" t="s">
        <v>63</v>
      </c>
      <c r="K45" s="31" t="s">
        <v>39</v>
      </c>
      <c r="L45" s="31">
        <v>3</v>
      </c>
      <c r="M45" s="32">
        <v>4000000</v>
      </c>
      <c r="N45" s="30">
        <f t="shared" si="14"/>
        <v>12000000</v>
      </c>
      <c r="O45" s="29" t="s">
        <v>55</v>
      </c>
      <c r="P45" s="29" t="s">
        <v>35</v>
      </c>
      <c r="Q45" s="29" t="s">
        <v>36</v>
      </c>
      <c r="R45" s="79" t="s">
        <v>37</v>
      </c>
    </row>
    <row r="46" spans="1:18" s="37" customFormat="1" ht="135" x14ac:dyDescent="0.25">
      <c r="A46" s="77" t="s">
        <v>48</v>
      </c>
      <c r="B46" s="31" t="s">
        <v>49</v>
      </c>
      <c r="C46" s="31" t="s">
        <v>50</v>
      </c>
      <c r="D46" s="31" t="s">
        <v>51</v>
      </c>
      <c r="E46" s="31" t="s">
        <v>52</v>
      </c>
      <c r="F46" s="31">
        <v>80111600</v>
      </c>
      <c r="G46" s="49" t="s">
        <v>57</v>
      </c>
      <c r="H46" s="31" t="s">
        <v>30</v>
      </c>
      <c r="I46" s="31" t="s">
        <v>31</v>
      </c>
      <c r="J46" s="31" t="s">
        <v>54</v>
      </c>
      <c r="K46" s="31" t="s">
        <v>54</v>
      </c>
      <c r="L46" s="31">
        <v>7</v>
      </c>
      <c r="M46" s="32">
        <v>4200000</v>
      </c>
      <c r="N46" s="30">
        <f t="shared" ref="N46" si="17">+L46*M46</f>
        <v>29400000</v>
      </c>
      <c r="O46" s="29" t="s">
        <v>55</v>
      </c>
      <c r="P46" s="29" t="s">
        <v>35</v>
      </c>
      <c r="Q46" s="29" t="s">
        <v>36</v>
      </c>
      <c r="R46" s="79" t="s">
        <v>37</v>
      </c>
    </row>
    <row r="47" spans="1:18" s="37" customFormat="1" ht="135" x14ac:dyDescent="0.25">
      <c r="A47" s="77" t="s">
        <v>48</v>
      </c>
      <c r="B47" s="31" t="s">
        <v>49</v>
      </c>
      <c r="C47" s="31" t="s">
        <v>50</v>
      </c>
      <c r="D47" s="31" t="s">
        <v>51</v>
      </c>
      <c r="E47" s="31" t="s">
        <v>52</v>
      </c>
      <c r="F47" s="31">
        <v>80111600</v>
      </c>
      <c r="G47" s="49" t="s">
        <v>78</v>
      </c>
      <c r="H47" s="31" t="s">
        <v>30</v>
      </c>
      <c r="I47" s="31" t="s">
        <v>31</v>
      </c>
      <c r="J47" s="31" t="s">
        <v>38</v>
      </c>
      <c r="K47" s="31" t="s">
        <v>39</v>
      </c>
      <c r="L47" s="31">
        <v>3.5</v>
      </c>
      <c r="M47" s="32">
        <v>4200000</v>
      </c>
      <c r="N47" s="30">
        <f t="shared" si="14"/>
        <v>14700000</v>
      </c>
      <c r="O47" s="29" t="s">
        <v>55</v>
      </c>
      <c r="P47" s="29" t="s">
        <v>35</v>
      </c>
      <c r="Q47" s="29" t="s">
        <v>36</v>
      </c>
      <c r="R47" s="79" t="s">
        <v>37</v>
      </c>
    </row>
    <row r="48" spans="1:18" s="37" customFormat="1" ht="135" x14ac:dyDescent="0.25">
      <c r="A48" s="77" t="s">
        <v>48</v>
      </c>
      <c r="B48" s="31" t="s">
        <v>49</v>
      </c>
      <c r="C48" s="31" t="s">
        <v>50</v>
      </c>
      <c r="D48" s="31" t="s">
        <v>51</v>
      </c>
      <c r="E48" s="31" t="s">
        <v>52</v>
      </c>
      <c r="F48" s="31">
        <v>80111600</v>
      </c>
      <c r="G48" s="49" t="s">
        <v>57</v>
      </c>
      <c r="H48" s="31" t="s">
        <v>30</v>
      </c>
      <c r="I48" s="31" t="s">
        <v>31</v>
      </c>
      <c r="J48" s="31" t="s">
        <v>54</v>
      </c>
      <c r="K48" s="31" t="s">
        <v>54</v>
      </c>
      <c r="L48" s="31">
        <v>7</v>
      </c>
      <c r="M48" s="32">
        <v>3500000</v>
      </c>
      <c r="N48" s="30">
        <f t="shared" ref="N48" si="18">+L48*M48</f>
        <v>24500000</v>
      </c>
      <c r="O48" s="29" t="s">
        <v>55</v>
      </c>
      <c r="P48" s="29" t="s">
        <v>35</v>
      </c>
      <c r="Q48" s="29" t="s">
        <v>36</v>
      </c>
      <c r="R48" s="79" t="s">
        <v>37</v>
      </c>
    </row>
    <row r="49" spans="1:18" s="37" customFormat="1" ht="135" x14ac:dyDescent="0.25">
      <c r="A49" s="77" t="s">
        <v>48</v>
      </c>
      <c r="B49" s="31" t="s">
        <v>49</v>
      </c>
      <c r="C49" s="31" t="s">
        <v>50</v>
      </c>
      <c r="D49" s="31" t="s">
        <v>51</v>
      </c>
      <c r="E49" s="31" t="s">
        <v>52</v>
      </c>
      <c r="F49" s="31">
        <v>80111600</v>
      </c>
      <c r="G49" s="49" t="s">
        <v>79</v>
      </c>
      <c r="H49" s="31" t="s">
        <v>30</v>
      </c>
      <c r="I49" s="31" t="s">
        <v>31</v>
      </c>
      <c r="J49" s="31" t="s">
        <v>63</v>
      </c>
      <c r="K49" s="31" t="s">
        <v>64</v>
      </c>
      <c r="L49" s="31">
        <v>3</v>
      </c>
      <c r="M49" s="32">
        <v>3500000</v>
      </c>
      <c r="N49" s="30">
        <f t="shared" si="14"/>
        <v>10500000</v>
      </c>
      <c r="O49" s="29" t="s">
        <v>55</v>
      </c>
      <c r="P49" s="29" t="s">
        <v>35</v>
      </c>
      <c r="Q49" s="29" t="s">
        <v>36</v>
      </c>
      <c r="R49" s="79" t="s">
        <v>37</v>
      </c>
    </row>
    <row r="50" spans="1:18" s="37" customFormat="1" ht="135" x14ac:dyDescent="0.25">
      <c r="A50" s="77" t="s">
        <v>48</v>
      </c>
      <c r="B50" s="31" t="s">
        <v>49</v>
      </c>
      <c r="C50" s="31" t="s">
        <v>50</v>
      </c>
      <c r="D50" s="31" t="s">
        <v>51</v>
      </c>
      <c r="E50" s="31" t="s">
        <v>52</v>
      </c>
      <c r="F50" s="31">
        <v>80111600</v>
      </c>
      <c r="G50" s="49" t="s">
        <v>57</v>
      </c>
      <c r="H50" s="31" t="s">
        <v>30</v>
      </c>
      <c r="I50" s="31" t="s">
        <v>31</v>
      </c>
      <c r="J50" s="31" t="s">
        <v>54</v>
      </c>
      <c r="K50" s="31" t="s">
        <v>54</v>
      </c>
      <c r="L50" s="31">
        <v>7</v>
      </c>
      <c r="M50" s="32">
        <v>4000000</v>
      </c>
      <c r="N50" s="30">
        <f t="shared" ref="N50" si="19">+L50*M50</f>
        <v>28000000</v>
      </c>
      <c r="O50" s="29" t="s">
        <v>55</v>
      </c>
      <c r="P50" s="29" t="s">
        <v>35</v>
      </c>
      <c r="Q50" s="29" t="s">
        <v>36</v>
      </c>
      <c r="R50" s="79" t="s">
        <v>37</v>
      </c>
    </row>
    <row r="51" spans="1:18" s="37" customFormat="1" ht="135" x14ac:dyDescent="0.25">
      <c r="A51" s="77" t="s">
        <v>48</v>
      </c>
      <c r="B51" s="31" t="s">
        <v>49</v>
      </c>
      <c r="C51" s="31" t="s">
        <v>50</v>
      </c>
      <c r="D51" s="31" t="s">
        <v>51</v>
      </c>
      <c r="E51" s="31" t="s">
        <v>52</v>
      </c>
      <c r="F51" s="31">
        <v>80111600</v>
      </c>
      <c r="G51" s="49" t="s">
        <v>80</v>
      </c>
      <c r="H51" s="31" t="s">
        <v>30</v>
      </c>
      <c r="I51" s="31" t="s">
        <v>31</v>
      </c>
      <c r="J51" s="31" t="s">
        <v>38</v>
      </c>
      <c r="K51" s="31" t="s">
        <v>39</v>
      </c>
      <c r="L51" s="31">
        <v>3.5</v>
      </c>
      <c r="M51" s="32">
        <v>4000000</v>
      </c>
      <c r="N51" s="30">
        <f t="shared" si="14"/>
        <v>14000000</v>
      </c>
      <c r="O51" s="29" t="s">
        <v>55</v>
      </c>
      <c r="P51" s="29" t="s">
        <v>35</v>
      </c>
      <c r="Q51" s="29" t="s">
        <v>36</v>
      </c>
      <c r="R51" s="79" t="s">
        <v>37</v>
      </c>
    </row>
    <row r="52" spans="1:18" s="37" customFormat="1" ht="135" x14ac:dyDescent="0.25">
      <c r="A52" s="77" t="s">
        <v>48</v>
      </c>
      <c r="B52" s="31" t="s">
        <v>49</v>
      </c>
      <c r="C52" s="31" t="s">
        <v>50</v>
      </c>
      <c r="D52" s="31" t="s">
        <v>51</v>
      </c>
      <c r="E52" s="31" t="s">
        <v>52</v>
      </c>
      <c r="F52" s="31">
        <v>80111600</v>
      </c>
      <c r="G52" s="49" t="s">
        <v>81</v>
      </c>
      <c r="H52" s="31" t="s">
        <v>43</v>
      </c>
      <c r="I52" s="31" t="s">
        <v>31</v>
      </c>
      <c r="J52" s="31" t="s">
        <v>54</v>
      </c>
      <c r="K52" s="31" t="s">
        <v>54</v>
      </c>
      <c r="L52" s="31">
        <v>7</v>
      </c>
      <c r="M52" s="32">
        <v>4000000</v>
      </c>
      <c r="N52" s="30">
        <f t="shared" ref="N52" si="20">+L52*M52</f>
        <v>28000000</v>
      </c>
      <c r="O52" s="29" t="s">
        <v>55</v>
      </c>
      <c r="P52" s="29" t="s">
        <v>35</v>
      </c>
      <c r="Q52" s="29" t="s">
        <v>36</v>
      </c>
      <c r="R52" s="79" t="s">
        <v>37</v>
      </c>
    </row>
    <row r="53" spans="1:18" s="37" customFormat="1" ht="135" x14ac:dyDescent="0.25">
      <c r="A53" s="77" t="s">
        <v>48</v>
      </c>
      <c r="B53" s="31" t="s">
        <v>49</v>
      </c>
      <c r="C53" s="31" t="s">
        <v>50</v>
      </c>
      <c r="D53" s="31" t="s">
        <v>51</v>
      </c>
      <c r="E53" s="31" t="s">
        <v>52</v>
      </c>
      <c r="F53" s="31">
        <v>80111600</v>
      </c>
      <c r="G53" s="49" t="s">
        <v>82</v>
      </c>
      <c r="H53" s="31" t="s">
        <v>43</v>
      </c>
      <c r="I53" s="31" t="s">
        <v>31</v>
      </c>
      <c r="J53" s="31" t="s">
        <v>63</v>
      </c>
      <c r="K53" s="31" t="s">
        <v>64</v>
      </c>
      <c r="L53" s="31">
        <v>3</v>
      </c>
      <c r="M53" s="32">
        <v>4000000</v>
      </c>
      <c r="N53" s="30">
        <f t="shared" si="14"/>
        <v>12000000</v>
      </c>
      <c r="O53" s="29" t="s">
        <v>55</v>
      </c>
      <c r="P53" s="29" t="s">
        <v>35</v>
      </c>
      <c r="Q53" s="29" t="s">
        <v>36</v>
      </c>
      <c r="R53" s="79" t="s">
        <v>37</v>
      </c>
    </row>
    <row r="54" spans="1:18" s="37" customFormat="1" ht="135" x14ac:dyDescent="0.25">
      <c r="A54" s="77" t="s">
        <v>48</v>
      </c>
      <c r="B54" s="31" t="s">
        <v>49</v>
      </c>
      <c r="C54" s="31" t="s">
        <v>50</v>
      </c>
      <c r="D54" s="31" t="s">
        <v>51</v>
      </c>
      <c r="E54" s="31" t="s">
        <v>52</v>
      </c>
      <c r="F54" s="31">
        <v>80111600</v>
      </c>
      <c r="G54" s="49" t="s">
        <v>83</v>
      </c>
      <c r="H54" s="31" t="s">
        <v>43</v>
      </c>
      <c r="I54" s="31" t="s">
        <v>31</v>
      </c>
      <c r="J54" s="31" t="s">
        <v>84</v>
      </c>
      <c r="K54" s="31" t="s">
        <v>84</v>
      </c>
      <c r="L54" s="31">
        <v>6</v>
      </c>
      <c r="M54" s="32">
        <v>5400000</v>
      </c>
      <c r="N54" s="30">
        <f>+M54*L54</f>
        <v>32400000</v>
      </c>
      <c r="O54" s="29" t="s">
        <v>55</v>
      </c>
      <c r="P54" s="29" t="s">
        <v>35</v>
      </c>
      <c r="Q54" s="29" t="s">
        <v>36</v>
      </c>
      <c r="R54" s="79" t="s">
        <v>37</v>
      </c>
    </row>
    <row r="55" spans="1:18" s="37" customFormat="1" ht="135" x14ac:dyDescent="0.25">
      <c r="A55" s="77" t="s">
        <v>48</v>
      </c>
      <c r="B55" s="31" t="s">
        <v>49</v>
      </c>
      <c r="C55" s="31" t="s">
        <v>50</v>
      </c>
      <c r="D55" s="31" t="s">
        <v>51</v>
      </c>
      <c r="E55" s="31" t="s">
        <v>52</v>
      </c>
      <c r="F55" s="31">
        <v>80111600</v>
      </c>
      <c r="G55" s="49" t="s">
        <v>85</v>
      </c>
      <c r="H55" s="31" t="s">
        <v>43</v>
      </c>
      <c r="I55" s="31" t="s">
        <v>31</v>
      </c>
      <c r="J55" s="31" t="s">
        <v>33</v>
      </c>
      <c r="K55" s="31" t="s">
        <v>86</v>
      </c>
      <c r="L55" s="31">
        <v>8</v>
      </c>
      <c r="M55" s="32">
        <v>5500000</v>
      </c>
      <c r="N55" s="30">
        <f t="shared" si="14"/>
        <v>44000000</v>
      </c>
      <c r="O55" s="29" t="s">
        <v>55</v>
      </c>
      <c r="P55" s="29" t="s">
        <v>35</v>
      </c>
      <c r="Q55" s="29" t="s">
        <v>36</v>
      </c>
      <c r="R55" s="79" t="s">
        <v>37</v>
      </c>
    </row>
    <row r="56" spans="1:18" s="37" customFormat="1" ht="135" x14ac:dyDescent="0.25">
      <c r="A56" s="77" t="s">
        <v>48</v>
      </c>
      <c r="B56" s="31" t="s">
        <v>49</v>
      </c>
      <c r="C56" s="31" t="s">
        <v>50</v>
      </c>
      <c r="D56" s="31" t="s">
        <v>51</v>
      </c>
      <c r="E56" s="31" t="s">
        <v>52</v>
      </c>
      <c r="F56" s="31">
        <v>80111600</v>
      </c>
      <c r="G56" s="49" t="s">
        <v>57</v>
      </c>
      <c r="H56" s="31" t="s">
        <v>30</v>
      </c>
      <c r="I56" s="31" t="s">
        <v>31</v>
      </c>
      <c r="J56" s="31" t="s">
        <v>54</v>
      </c>
      <c r="K56" s="31" t="s">
        <v>54</v>
      </c>
      <c r="L56" s="31">
        <v>7</v>
      </c>
      <c r="M56" s="32">
        <v>4000000</v>
      </c>
      <c r="N56" s="30">
        <f t="shared" ref="N56" si="21">+L56*M56</f>
        <v>28000000</v>
      </c>
      <c r="O56" s="29" t="s">
        <v>55</v>
      </c>
      <c r="P56" s="29" t="s">
        <v>35</v>
      </c>
      <c r="Q56" s="29" t="s">
        <v>36</v>
      </c>
      <c r="R56" s="79" t="s">
        <v>37</v>
      </c>
    </row>
    <row r="57" spans="1:18" s="37" customFormat="1" ht="135" x14ac:dyDescent="0.25">
      <c r="A57" s="77" t="s">
        <v>48</v>
      </c>
      <c r="B57" s="31" t="s">
        <v>49</v>
      </c>
      <c r="C57" s="31" t="s">
        <v>50</v>
      </c>
      <c r="D57" s="31" t="s">
        <v>51</v>
      </c>
      <c r="E57" s="31" t="s">
        <v>52</v>
      </c>
      <c r="F57" s="31">
        <v>80111600</v>
      </c>
      <c r="G57" s="49" t="s">
        <v>87</v>
      </c>
      <c r="H57" s="31" t="s">
        <v>43</v>
      </c>
      <c r="I57" s="31" t="s">
        <v>31</v>
      </c>
      <c r="J57" s="31" t="s">
        <v>54</v>
      </c>
      <c r="K57" s="31" t="s">
        <v>54</v>
      </c>
      <c r="L57" s="31">
        <v>3</v>
      </c>
      <c r="M57" s="32">
        <v>5200000</v>
      </c>
      <c r="N57" s="30">
        <v>15600000</v>
      </c>
      <c r="O57" s="29" t="s">
        <v>55</v>
      </c>
      <c r="P57" s="29" t="s">
        <v>35</v>
      </c>
      <c r="Q57" s="29" t="s">
        <v>36</v>
      </c>
      <c r="R57" s="79" t="s">
        <v>37</v>
      </c>
    </row>
    <row r="58" spans="1:18" s="37" customFormat="1" ht="135" x14ac:dyDescent="0.25">
      <c r="A58" s="77" t="s">
        <v>48</v>
      </c>
      <c r="B58" s="31" t="s">
        <v>49</v>
      </c>
      <c r="C58" s="31" t="s">
        <v>50</v>
      </c>
      <c r="D58" s="31" t="s">
        <v>51</v>
      </c>
      <c r="E58" s="31" t="s">
        <v>52</v>
      </c>
      <c r="F58" s="31">
        <v>80111600</v>
      </c>
      <c r="G58" s="49" t="s">
        <v>57</v>
      </c>
      <c r="H58" s="31" t="s">
        <v>43</v>
      </c>
      <c r="I58" s="31" t="s">
        <v>31</v>
      </c>
      <c r="J58" s="31" t="s">
        <v>54</v>
      </c>
      <c r="K58" s="31" t="s">
        <v>54</v>
      </c>
      <c r="L58" s="31">
        <v>7</v>
      </c>
      <c r="M58" s="32">
        <v>4700000</v>
      </c>
      <c r="N58" s="30">
        <f t="shared" ref="N58" si="22">+L58*M58</f>
        <v>32900000</v>
      </c>
      <c r="O58" s="29" t="s">
        <v>55</v>
      </c>
      <c r="P58" s="29" t="s">
        <v>35</v>
      </c>
      <c r="Q58" s="29" t="s">
        <v>36</v>
      </c>
      <c r="R58" s="79" t="s">
        <v>37</v>
      </c>
    </row>
    <row r="59" spans="1:18" s="37" customFormat="1" ht="135" x14ac:dyDescent="0.25">
      <c r="A59" s="77" t="s">
        <v>48</v>
      </c>
      <c r="B59" s="31" t="s">
        <v>49</v>
      </c>
      <c r="C59" s="31" t="s">
        <v>50</v>
      </c>
      <c r="D59" s="31" t="s">
        <v>51</v>
      </c>
      <c r="E59" s="31" t="s">
        <v>52</v>
      </c>
      <c r="F59" s="31">
        <v>80111600</v>
      </c>
      <c r="G59" s="49" t="s">
        <v>88</v>
      </c>
      <c r="H59" s="31" t="s">
        <v>43</v>
      </c>
      <c r="I59" s="31" t="s">
        <v>31</v>
      </c>
      <c r="J59" s="31" t="s">
        <v>38</v>
      </c>
      <c r="K59" s="31" t="s">
        <v>39</v>
      </c>
      <c r="L59" s="31">
        <v>3.5</v>
      </c>
      <c r="M59" s="32">
        <v>4700000</v>
      </c>
      <c r="N59" s="30">
        <f t="shared" si="14"/>
        <v>16450000</v>
      </c>
      <c r="O59" s="29" t="s">
        <v>55</v>
      </c>
      <c r="P59" s="29" t="s">
        <v>35</v>
      </c>
      <c r="Q59" s="29" t="s">
        <v>36</v>
      </c>
      <c r="R59" s="79" t="s">
        <v>37</v>
      </c>
    </row>
    <row r="60" spans="1:18" s="37" customFormat="1" ht="135" x14ac:dyDescent="0.25">
      <c r="A60" s="77" t="s">
        <v>48</v>
      </c>
      <c r="B60" s="31" t="s">
        <v>49</v>
      </c>
      <c r="C60" s="31" t="s">
        <v>50</v>
      </c>
      <c r="D60" s="31" t="s">
        <v>51</v>
      </c>
      <c r="E60" s="31" t="s">
        <v>52</v>
      </c>
      <c r="F60" s="31">
        <v>80111600</v>
      </c>
      <c r="G60" s="49" t="s">
        <v>87</v>
      </c>
      <c r="H60" s="31" t="s">
        <v>43</v>
      </c>
      <c r="I60" s="31" t="s">
        <v>31</v>
      </c>
      <c r="J60" s="31" t="s">
        <v>54</v>
      </c>
      <c r="K60" s="31" t="s">
        <v>54</v>
      </c>
      <c r="L60" s="31">
        <v>7</v>
      </c>
      <c r="M60" s="32">
        <v>5000000</v>
      </c>
      <c r="N60" s="30">
        <f t="shared" ref="N60" si="23">+L60*M60</f>
        <v>35000000</v>
      </c>
      <c r="O60" s="29" t="s">
        <v>55</v>
      </c>
      <c r="P60" s="29" t="s">
        <v>35</v>
      </c>
      <c r="Q60" s="29" t="s">
        <v>36</v>
      </c>
      <c r="R60" s="79" t="s">
        <v>37</v>
      </c>
    </row>
    <row r="61" spans="1:18" s="37" customFormat="1" ht="135" x14ac:dyDescent="0.25">
      <c r="A61" s="77" t="s">
        <v>48</v>
      </c>
      <c r="B61" s="31" t="s">
        <v>49</v>
      </c>
      <c r="C61" s="31" t="s">
        <v>50</v>
      </c>
      <c r="D61" s="31" t="s">
        <v>51</v>
      </c>
      <c r="E61" s="31" t="s">
        <v>52</v>
      </c>
      <c r="F61" s="31">
        <v>80111600</v>
      </c>
      <c r="G61" s="49" t="s">
        <v>57</v>
      </c>
      <c r="H61" s="31" t="s">
        <v>30</v>
      </c>
      <c r="I61" s="31" t="s">
        <v>31</v>
      </c>
      <c r="J61" s="31" t="s">
        <v>54</v>
      </c>
      <c r="K61" s="31" t="s">
        <v>54</v>
      </c>
      <c r="L61" s="31">
        <v>7</v>
      </c>
      <c r="M61" s="32">
        <v>4800000</v>
      </c>
      <c r="N61" s="30">
        <f t="shared" ref="N61" si="24">+L61*M61</f>
        <v>33600000</v>
      </c>
      <c r="O61" s="29" t="s">
        <v>55</v>
      </c>
      <c r="P61" s="29" t="s">
        <v>35</v>
      </c>
      <c r="Q61" s="29" t="s">
        <v>36</v>
      </c>
      <c r="R61" s="79" t="s">
        <v>37</v>
      </c>
    </row>
    <row r="62" spans="1:18" s="37" customFormat="1" ht="135" x14ac:dyDescent="0.25">
      <c r="A62" s="77" t="s">
        <v>48</v>
      </c>
      <c r="B62" s="31" t="s">
        <v>49</v>
      </c>
      <c r="C62" s="31" t="s">
        <v>50</v>
      </c>
      <c r="D62" s="31" t="s">
        <v>51</v>
      </c>
      <c r="E62" s="31" t="s">
        <v>52</v>
      </c>
      <c r="F62" s="31">
        <v>80111600</v>
      </c>
      <c r="G62" s="49" t="s">
        <v>57</v>
      </c>
      <c r="H62" s="31" t="s">
        <v>30</v>
      </c>
      <c r="I62" s="31" t="s">
        <v>31</v>
      </c>
      <c r="J62" s="31" t="s">
        <v>54</v>
      </c>
      <c r="K62" s="31" t="s">
        <v>54</v>
      </c>
      <c r="L62" s="31">
        <v>7</v>
      </c>
      <c r="M62" s="32">
        <v>5150000</v>
      </c>
      <c r="N62" s="30">
        <f t="shared" ref="N62" si="25">+L62*M62</f>
        <v>36050000</v>
      </c>
      <c r="O62" s="29" t="s">
        <v>55</v>
      </c>
      <c r="P62" s="29" t="s">
        <v>35</v>
      </c>
      <c r="Q62" s="29" t="s">
        <v>36</v>
      </c>
      <c r="R62" s="79" t="s">
        <v>37</v>
      </c>
    </row>
    <row r="63" spans="1:18" s="37" customFormat="1" ht="135" x14ac:dyDescent="0.25">
      <c r="A63" s="77" t="s">
        <v>48</v>
      </c>
      <c r="B63" s="31" t="s">
        <v>49</v>
      </c>
      <c r="C63" s="31" t="s">
        <v>50</v>
      </c>
      <c r="D63" s="31" t="s">
        <v>51</v>
      </c>
      <c r="E63" s="31" t="s">
        <v>52</v>
      </c>
      <c r="F63" s="31">
        <v>80111600</v>
      </c>
      <c r="G63" s="49" t="s">
        <v>89</v>
      </c>
      <c r="H63" s="31" t="s">
        <v>30</v>
      </c>
      <c r="I63" s="31" t="s">
        <v>31</v>
      </c>
      <c r="J63" s="31" t="s">
        <v>63</v>
      </c>
      <c r="K63" s="31" t="s">
        <v>63</v>
      </c>
      <c r="L63" s="31">
        <v>3</v>
      </c>
      <c r="M63" s="32">
        <v>5150000</v>
      </c>
      <c r="N63" s="30">
        <f t="shared" si="14"/>
        <v>15450000</v>
      </c>
      <c r="O63" s="29" t="s">
        <v>55</v>
      </c>
      <c r="P63" s="29" t="s">
        <v>35</v>
      </c>
      <c r="Q63" s="29" t="s">
        <v>36</v>
      </c>
      <c r="R63" s="79" t="s">
        <v>37</v>
      </c>
    </row>
    <row r="64" spans="1:18" s="37" customFormat="1" ht="135" x14ac:dyDescent="0.25">
      <c r="A64" s="77" t="s">
        <v>48</v>
      </c>
      <c r="B64" s="31" t="s">
        <v>49</v>
      </c>
      <c r="C64" s="31" t="s">
        <v>50</v>
      </c>
      <c r="D64" s="31" t="s">
        <v>51</v>
      </c>
      <c r="E64" s="31" t="s">
        <v>52</v>
      </c>
      <c r="F64" s="31">
        <v>80111600</v>
      </c>
      <c r="G64" s="49" t="s">
        <v>57</v>
      </c>
      <c r="H64" s="31" t="s">
        <v>30</v>
      </c>
      <c r="I64" s="31" t="s">
        <v>31</v>
      </c>
      <c r="J64" s="31" t="s">
        <v>54</v>
      </c>
      <c r="K64" s="31" t="s">
        <v>54</v>
      </c>
      <c r="L64" s="31">
        <v>7</v>
      </c>
      <c r="M64" s="32">
        <v>5500000</v>
      </c>
      <c r="N64" s="30">
        <f t="shared" ref="N64" si="26">+L64*M64</f>
        <v>38500000</v>
      </c>
      <c r="O64" s="29" t="s">
        <v>55</v>
      </c>
      <c r="P64" s="29" t="s">
        <v>35</v>
      </c>
      <c r="Q64" s="29" t="s">
        <v>36</v>
      </c>
      <c r="R64" s="79" t="s">
        <v>37</v>
      </c>
    </row>
    <row r="65" spans="1:18" s="37" customFormat="1" ht="135" x14ac:dyDescent="0.25">
      <c r="A65" s="77" t="s">
        <v>48</v>
      </c>
      <c r="B65" s="31" t="s">
        <v>49</v>
      </c>
      <c r="C65" s="31" t="s">
        <v>50</v>
      </c>
      <c r="D65" s="31" t="s">
        <v>51</v>
      </c>
      <c r="E65" s="31" t="s">
        <v>52</v>
      </c>
      <c r="F65" s="31">
        <v>80111600</v>
      </c>
      <c r="G65" s="49" t="s">
        <v>90</v>
      </c>
      <c r="H65" s="31" t="s">
        <v>30</v>
      </c>
      <c r="I65" s="31" t="s">
        <v>31</v>
      </c>
      <c r="J65" s="31" t="s">
        <v>38</v>
      </c>
      <c r="K65" s="31" t="s">
        <v>91</v>
      </c>
      <c r="L65" s="31">
        <v>2</v>
      </c>
      <c r="M65" s="32">
        <v>5500000</v>
      </c>
      <c r="N65" s="30">
        <f t="shared" si="14"/>
        <v>11000000</v>
      </c>
      <c r="O65" s="29" t="s">
        <v>55</v>
      </c>
      <c r="P65" s="29" t="s">
        <v>35</v>
      </c>
      <c r="Q65" s="29" t="s">
        <v>36</v>
      </c>
      <c r="R65" s="79" t="s">
        <v>37</v>
      </c>
    </row>
    <row r="66" spans="1:18" s="37" customFormat="1" ht="135" x14ac:dyDescent="0.25">
      <c r="A66" s="77" t="s">
        <v>48</v>
      </c>
      <c r="B66" s="31" t="s">
        <v>49</v>
      </c>
      <c r="C66" s="31" t="s">
        <v>50</v>
      </c>
      <c r="D66" s="31" t="s">
        <v>51</v>
      </c>
      <c r="E66" s="31" t="s">
        <v>52</v>
      </c>
      <c r="F66" s="31">
        <v>80111600</v>
      </c>
      <c r="G66" s="49" t="s">
        <v>87</v>
      </c>
      <c r="H66" s="31" t="s">
        <v>30</v>
      </c>
      <c r="I66" s="31" t="s">
        <v>31</v>
      </c>
      <c r="J66" s="31" t="s">
        <v>54</v>
      </c>
      <c r="K66" s="31" t="s">
        <v>54</v>
      </c>
      <c r="L66" s="31">
        <v>7</v>
      </c>
      <c r="M66" s="32">
        <v>5150000</v>
      </c>
      <c r="N66" s="30">
        <f t="shared" ref="N66" si="27">+L66*M66</f>
        <v>36050000</v>
      </c>
      <c r="O66" s="29" t="s">
        <v>55</v>
      </c>
      <c r="P66" s="29" t="s">
        <v>35</v>
      </c>
      <c r="Q66" s="29" t="s">
        <v>36</v>
      </c>
      <c r="R66" s="79" t="s">
        <v>37</v>
      </c>
    </row>
    <row r="67" spans="1:18" s="37" customFormat="1" ht="135" x14ac:dyDescent="0.25">
      <c r="A67" s="77" t="s">
        <v>48</v>
      </c>
      <c r="B67" s="31" t="s">
        <v>49</v>
      </c>
      <c r="C67" s="31" t="s">
        <v>50</v>
      </c>
      <c r="D67" s="31" t="s">
        <v>51</v>
      </c>
      <c r="E67" s="31" t="s">
        <v>52</v>
      </c>
      <c r="F67" s="31">
        <v>80111600</v>
      </c>
      <c r="G67" s="49" t="s">
        <v>73</v>
      </c>
      <c r="H67" s="31" t="s">
        <v>30</v>
      </c>
      <c r="I67" s="31" t="s">
        <v>31</v>
      </c>
      <c r="J67" s="31" t="s">
        <v>54</v>
      </c>
      <c r="K67" s="31" t="s">
        <v>54</v>
      </c>
      <c r="L67" s="31">
        <v>7</v>
      </c>
      <c r="M67" s="32">
        <v>4500000</v>
      </c>
      <c r="N67" s="30">
        <f t="shared" ref="N67" si="28">+L67*M67</f>
        <v>31500000</v>
      </c>
      <c r="O67" s="29" t="s">
        <v>55</v>
      </c>
      <c r="P67" s="29" t="s">
        <v>35</v>
      </c>
      <c r="Q67" s="29" t="s">
        <v>36</v>
      </c>
      <c r="R67" s="79" t="s">
        <v>37</v>
      </c>
    </row>
    <row r="68" spans="1:18" s="37" customFormat="1" ht="135" x14ac:dyDescent="0.25">
      <c r="A68" s="77" t="s">
        <v>48</v>
      </c>
      <c r="B68" s="31" t="s">
        <v>49</v>
      </c>
      <c r="C68" s="31" t="s">
        <v>50</v>
      </c>
      <c r="D68" s="31" t="s">
        <v>51</v>
      </c>
      <c r="E68" s="31" t="s">
        <v>52</v>
      </c>
      <c r="F68" s="31">
        <v>80111600</v>
      </c>
      <c r="G68" s="49" t="s">
        <v>92</v>
      </c>
      <c r="H68" s="31" t="s">
        <v>30</v>
      </c>
      <c r="I68" s="31" t="s">
        <v>31</v>
      </c>
      <c r="J68" s="31" t="s">
        <v>39</v>
      </c>
      <c r="K68" s="31" t="s">
        <v>39</v>
      </c>
      <c r="L68" s="31">
        <v>3.5</v>
      </c>
      <c r="M68" s="32">
        <v>4500000</v>
      </c>
      <c r="N68" s="30">
        <f t="shared" si="14"/>
        <v>15750000</v>
      </c>
      <c r="O68" s="29" t="s">
        <v>55</v>
      </c>
      <c r="P68" s="29" t="s">
        <v>35</v>
      </c>
      <c r="Q68" s="29" t="s">
        <v>36</v>
      </c>
      <c r="R68" s="79" t="s">
        <v>37</v>
      </c>
    </row>
    <row r="69" spans="1:18" s="37" customFormat="1" ht="135" x14ac:dyDescent="0.25">
      <c r="A69" s="77" t="s">
        <v>48</v>
      </c>
      <c r="B69" s="31" t="s">
        <v>49</v>
      </c>
      <c r="C69" s="31" t="s">
        <v>50</v>
      </c>
      <c r="D69" s="31" t="s">
        <v>51</v>
      </c>
      <c r="E69" s="31" t="s">
        <v>52</v>
      </c>
      <c r="F69" s="31">
        <v>80111600</v>
      </c>
      <c r="G69" s="49" t="s">
        <v>57</v>
      </c>
      <c r="H69" s="31" t="s">
        <v>30</v>
      </c>
      <c r="I69" s="31" t="s">
        <v>31</v>
      </c>
      <c r="J69" s="31" t="s">
        <v>32</v>
      </c>
      <c r="K69" s="31" t="s">
        <v>32</v>
      </c>
      <c r="L69" s="31">
        <v>7</v>
      </c>
      <c r="M69" s="32">
        <v>3849000</v>
      </c>
      <c r="N69" s="30">
        <f t="shared" si="14"/>
        <v>26943000</v>
      </c>
      <c r="O69" s="29" t="s">
        <v>55</v>
      </c>
      <c r="P69" s="29" t="s">
        <v>35</v>
      </c>
      <c r="Q69" s="29" t="s">
        <v>36</v>
      </c>
      <c r="R69" s="79" t="s">
        <v>37</v>
      </c>
    </row>
    <row r="70" spans="1:18" s="37" customFormat="1" ht="135" x14ac:dyDescent="0.25">
      <c r="A70" s="77" t="s">
        <v>48</v>
      </c>
      <c r="B70" s="31" t="s">
        <v>49</v>
      </c>
      <c r="C70" s="31" t="s">
        <v>50</v>
      </c>
      <c r="D70" s="31" t="s">
        <v>51</v>
      </c>
      <c r="E70" s="31" t="s">
        <v>52</v>
      </c>
      <c r="F70" s="31">
        <v>80111600</v>
      </c>
      <c r="G70" s="49" t="s">
        <v>57</v>
      </c>
      <c r="H70" s="31" t="s">
        <v>43</v>
      </c>
      <c r="I70" s="31" t="s">
        <v>31</v>
      </c>
      <c r="J70" s="31" t="s">
        <v>54</v>
      </c>
      <c r="K70" s="31" t="s">
        <v>54</v>
      </c>
      <c r="L70" s="31">
        <v>7</v>
      </c>
      <c r="M70" s="32">
        <v>5000000</v>
      </c>
      <c r="N70" s="30">
        <f t="shared" ref="N70" si="29">+L70*M70</f>
        <v>35000000</v>
      </c>
      <c r="O70" s="29" t="s">
        <v>55</v>
      </c>
      <c r="P70" s="29" t="s">
        <v>35</v>
      </c>
      <c r="Q70" s="29" t="s">
        <v>36</v>
      </c>
      <c r="R70" s="79" t="s">
        <v>37</v>
      </c>
    </row>
    <row r="71" spans="1:18" s="37" customFormat="1" ht="135" x14ac:dyDescent="0.25">
      <c r="A71" s="77" t="s">
        <v>48</v>
      </c>
      <c r="B71" s="31" t="s">
        <v>49</v>
      </c>
      <c r="C71" s="31" t="s">
        <v>50</v>
      </c>
      <c r="D71" s="31" t="s">
        <v>51</v>
      </c>
      <c r="E71" s="31" t="s">
        <v>52</v>
      </c>
      <c r="F71" s="31">
        <v>80111600</v>
      </c>
      <c r="G71" s="49" t="s">
        <v>57</v>
      </c>
      <c r="H71" s="31" t="s">
        <v>30</v>
      </c>
      <c r="I71" s="31" t="s">
        <v>31</v>
      </c>
      <c r="J71" s="31" t="s">
        <v>54</v>
      </c>
      <c r="K71" s="31" t="s">
        <v>54</v>
      </c>
      <c r="L71" s="31">
        <v>7</v>
      </c>
      <c r="M71" s="32">
        <v>5500000</v>
      </c>
      <c r="N71" s="30">
        <f t="shared" ref="N71" si="30">+L71*M71</f>
        <v>38500000</v>
      </c>
      <c r="O71" s="29" t="s">
        <v>55</v>
      </c>
      <c r="P71" s="29" t="s">
        <v>35</v>
      </c>
      <c r="Q71" s="29" t="s">
        <v>36</v>
      </c>
      <c r="R71" s="79" t="s">
        <v>37</v>
      </c>
    </row>
    <row r="72" spans="1:18" s="37" customFormat="1" ht="135" x14ac:dyDescent="0.25">
      <c r="A72" s="77" t="s">
        <v>48</v>
      </c>
      <c r="B72" s="31" t="s">
        <v>49</v>
      </c>
      <c r="C72" s="31" t="s">
        <v>50</v>
      </c>
      <c r="D72" s="31" t="s">
        <v>51</v>
      </c>
      <c r="E72" s="31" t="s">
        <v>52</v>
      </c>
      <c r="F72" s="31">
        <v>80111600</v>
      </c>
      <c r="G72" s="49" t="s">
        <v>93</v>
      </c>
      <c r="H72" s="31" t="s">
        <v>30</v>
      </c>
      <c r="I72" s="31" t="s">
        <v>31</v>
      </c>
      <c r="J72" s="31" t="s">
        <v>38</v>
      </c>
      <c r="K72" s="31" t="s">
        <v>39</v>
      </c>
      <c r="L72" s="31">
        <v>3.5</v>
      </c>
      <c r="M72" s="32">
        <v>5500000</v>
      </c>
      <c r="N72" s="30">
        <f t="shared" si="14"/>
        <v>19250000</v>
      </c>
      <c r="O72" s="29" t="s">
        <v>55</v>
      </c>
      <c r="P72" s="29" t="s">
        <v>35</v>
      </c>
      <c r="Q72" s="29" t="s">
        <v>36</v>
      </c>
      <c r="R72" s="79" t="s">
        <v>37</v>
      </c>
    </row>
    <row r="73" spans="1:18" s="37" customFormat="1" ht="135" x14ac:dyDescent="0.25">
      <c r="A73" s="77" t="s">
        <v>48</v>
      </c>
      <c r="B73" s="31" t="s">
        <v>49</v>
      </c>
      <c r="C73" s="31" t="s">
        <v>50</v>
      </c>
      <c r="D73" s="31" t="s">
        <v>51</v>
      </c>
      <c r="E73" s="31" t="s">
        <v>52</v>
      </c>
      <c r="F73" s="31">
        <v>80111600</v>
      </c>
      <c r="G73" s="49" t="s">
        <v>81</v>
      </c>
      <c r="H73" s="31" t="s">
        <v>43</v>
      </c>
      <c r="I73" s="31" t="s">
        <v>31</v>
      </c>
      <c r="J73" s="31" t="s">
        <v>54</v>
      </c>
      <c r="K73" s="31" t="s">
        <v>54</v>
      </c>
      <c r="L73" s="31">
        <v>7</v>
      </c>
      <c r="M73" s="32">
        <v>4000000</v>
      </c>
      <c r="N73" s="30">
        <f t="shared" ref="N73" si="31">+L73*M73</f>
        <v>28000000</v>
      </c>
      <c r="O73" s="29" t="s">
        <v>55</v>
      </c>
      <c r="P73" s="29" t="s">
        <v>35</v>
      </c>
      <c r="Q73" s="29" t="s">
        <v>36</v>
      </c>
      <c r="R73" s="79" t="s">
        <v>37</v>
      </c>
    </row>
    <row r="74" spans="1:18" s="37" customFormat="1" ht="135" x14ac:dyDescent="0.25">
      <c r="A74" s="77" t="s">
        <v>48</v>
      </c>
      <c r="B74" s="31" t="s">
        <v>49</v>
      </c>
      <c r="C74" s="31" t="s">
        <v>50</v>
      </c>
      <c r="D74" s="31" t="s">
        <v>51</v>
      </c>
      <c r="E74" s="31" t="s">
        <v>52</v>
      </c>
      <c r="F74" s="31">
        <v>80111600</v>
      </c>
      <c r="G74" s="49" t="s">
        <v>94</v>
      </c>
      <c r="H74" s="31" t="s">
        <v>43</v>
      </c>
      <c r="I74" s="31" t="s">
        <v>31</v>
      </c>
      <c r="J74" s="31" t="s">
        <v>39</v>
      </c>
      <c r="K74" s="31" t="s">
        <v>39</v>
      </c>
      <c r="L74" s="31">
        <v>3</v>
      </c>
      <c r="M74" s="32">
        <v>4000000</v>
      </c>
      <c r="N74" s="30">
        <f t="shared" si="14"/>
        <v>12000000</v>
      </c>
      <c r="O74" s="29" t="s">
        <v>55</v>
      </c>
      <c r="P74" s="29" t="s">
        <v>35</v>
      </c>
      <c r="Q74" s="29" t="s">
        <v>36</v>
      </c>
      <c r="R74" s="79" t="s">
        <v>37</v>
      </c>
    </row>
    <row r="75" spans="1:18" s="37" customFormat="1" ht="135" x14ac:dyDescent="0.25">
      <c r="A75" s="77" t="s">
        <v>48</v>
      </c>
      <c r="B75" s="31" t="s">
        <v>49</v>
      </c>
      <c r="C75" s="31" t="s">
        <v>50</v>
      </c>
      <c r="D75" s="31" t="s">
        <v>51</v>
      </c>
      <c r="E75" s="31" t="s">
        <v>52</v>
      </c>
      <c r="F75" s="31">
        <v>80111600</v>
      </c>
      <c r="G75" s="49" t="s">
        <v>81</v>
      </c>
      <c r="H75" s="31" t="s">
        <v>43</v>
      </c>
      <c r="I75" s="31" t="s">
        <v>31</v>
      </c>
      <c r="J75" s="31" t="s">
        <v>54</v>
      </c>
      <c r="K75" s="31" t="s">
        <v>54</v>
      </c>
      <c r="L75" s="31">
        <v>7</v>
      </c>
      <c r="M75" s="32">
        <v>5000000</v>
      </c>
      <c r="N75" s="30">
        <f t="shared" ref="N75" si="32">+L75*M75</f>
        <v>35000000</v>
      </c>
      <c r="O75" s="29" t="s">
        <v>55</v>
      </c>
      <c r="P75" s="29" t="s">
        <v>35</v>
      </c>
      <c r="Q75" s="29" t="s">
        <v>36</v>
      </c>
      <c r="R75" s="79" t="s">
        <v>37</v>
      </c>
    </row>
    <row r="76" spans="1:18" s="37" customFormat="1" ht="135" x14ac:dyDescent="0.25">
      <c r="A76" s="77" t="s">
        <v>48</v>
      </c>
      <c r="B76" s="31" t="s">
        <v>49</v>
      </c>
      <c r="C76" s="31" t="s">
        <v>50</v>
      </c>
      <c r="D76" s="31" t="s">
        <v>51</v>
      </c>
      <c r="E76" s="31" t="s">
        <v>52</v>
      </c>
      <c r="F76" s="31">
        <v>80111600</v>
      </c>
      <c r="G76" s="49" t="s">
        <v>57</v>
      </c>
      <c r="H76" s="31" t="s">
        <v>30</v>
      </c>
      <c r="I76" s="31" t="s">
        <v>31</v>
      </c>
      <c r="J76" s="31" t="s">
        <v>54</v>
      </c>
      <c r="K76" s="31" t="s">
        <v>54</v>
      </c>
      <c r="L76" s="31">
        <v>7</v>
      </c>
      <c r="M76" s="32">
        <v>4000000</v>
      </c>
      <c r="N76" s="30">
        <f t="shared" ref="N76" si="33">+L76*M76</f>
        <v>28000000</v>
      </c>
      <c r="O76" s="29" t="s">
        <v>55</v>
      </c>
      <c r="P76" s="29" t="s">
        <v>35</v>
      </c>
      <c r="Q76" s="29" t="s">
        <v>36</v>
      </c>
      <c r="R76" s="79" t="s">
        <v>37</v>
      </c>
    </row>
    <row r="77" spans="1:18" s="37" customFormat="1" ht="135" x14ac:dyDescent="0.25">
      <c r="A77" s="77" t="s">
        <v>48</v>
      </c>
      <c r="B77" s="31" t="s">
        <v>49</v>
      </c>
      <c r="C77" s="31" t="s">
        <v>50</v>
      </c>
      <c r="D77" s="31" t="s">
        <v>51</v>
      </c>
      <c r="E77" s="31" t="s">
        <v>52</v>
      </c>
      <c r="F77" s="31">
        <v>80111600</v>
      </c>
      <c r="G77" s="49" t="s">
        <v>95</v>
      </c>
      <c r="H77" s="31" t="s">
        <v>30</v>
      </c>
      <c r="I77" s="31" t="s">
        <v>31</v>
      </c>
      <c r="J77" s="31" t="s">
        <v>63</v>
      </c>
      <c r="K77" s="31" t="s">
        <v>39</v>
      </c>
      <c r="L77" s="31">
        <v>3.5</v>
      </c>
      <c r="M77" s="32">
        <v>4000000</v>
      </c>
      <c r="N77" s="30">
        <f t="shared" si="14"/>
        <v>14000000</v>
      </c>
      <c r="O77" s="29" t="s">
        <v>55</v>
      </c>
      <c r="P77" s="29" t="s">
        <v>35</v>
      </c>
      <c r="Q77" s="29" t="s">
        <v>36</v>
      </c>
      <c r="R77" s="79" t="s">
        <v>37</v>
      </c>
    </row>
    <row r="78" spans="1:18" s="37" customFormat="1" ht="135" x14ac:dyDescent="0.25">
      <c r="A78" s="77" t="s">
        <v>48</v>
      </c>
      <c r="B78" s="31" t="s">
        <v>49</v>
      </c>
      <c r="C78" s="31" t="s">
        <v>50</v>
      </c>
      <c r="D78" s="31" t="s">
        <v>51</v>
      </c>
      <c r="E78" s="31" t="s">
        <v>52</v>
      </c>
      <c r="F78" s="31">
        <v>80111600</v>
      </c>
      <c r="G78" s="49" t="s">
        <v>59</v>
      </c>
      <c r="H78" s="31" t="s">
        <v>30</v>
      </c>
      <c r="I78" s="31" t="s">
        <v>31</v>
      </c>
      <c r="J78" s="31" t="s">
        <v>54</v>
      </c>
      <c r="K78" s="31" t="s">
        <v>54</v>
      </c>
      <c r="L78" s="31">
        <v>7</v>
      </c>
      <c r="M78" s="32">
        <v>3421000</v>
      </c>
      <c r="N78" s="30">
        <f t="shared" ref="N78" si="34">+L78*M78</f>
        <v>23947000</v>
      </c>
      <c r="O78" s="29" t="s">
        <v>55</v>
      </c>
      <c r="P78" s="29" t="s">
        <v>35</v>
      </c>
      <c r="Q78" s="29" t="s">
        <v>36</v>
      </c>
      <c r="R78" s="79" t="s">
        <v>37</v>
      </c>
    </row>
    <row r="79" spans="1:18" s="37" customFormat="1" ht="135" x14ac:dyDescent="0.25">
      <c r="A79" s="77" t="s">
        <v>48</v>
      </c>
      <c r="B79" s="31" t="s">
        <v>49</v>
      </c>
      <c r="C79" s="31" t="s">
        <v>50</v>
      </c>
      <c r="D79" s="31" t="s">
        <v>51</v>
      </c>
      <c r="E79" s="31" t="s">
        <v>52</v>
      </c>
      <c r="F79" s="31">
        <v>80111600</v>
      </c>
      <c r="G79" s="49" t="s">
        <v>57</v>
      </c>
      <c r="H79" s="31" t="s">
        <v>30</v>
      </c>
      <c r="I79" s="31" t="s">
        <v>31</v>
      </c>
      <c r="J79" s="31" t="s">
        <v>54</v>
      </c>
      <c r="K79" s="31" t="s">
        <v>54</v>
      </c>
      <c r="L79" s="31">
        <v>7</v>
      </c>
      <c r="M79" s="32">
        <v>4000000</v>
      </c>
      <c r="N79" s="30">
        <f t="shared" ref="N79" si="35">+L79*M79</f>
        <v>28000000</v>
      </c>
      <c r="O79" s="29" t="s">
        <v>55</v>
      </c>
      <c r="P79" s="29" t="s">
        <v>35</v>
      </c>
      <c r="Q79" s="29" t="s">
        <v>36</v>
      </c>
      <c r="R79" s="79" t="s">
        <v>37</v>
      </c>
    </row>
    <row r="80" spans="1:18" s="37" customFormat="1" ht="135" x14ac:dyDescent="0.25">
      <c r="A80" s="77" t="s">
        <v>48</v>
      </c>
      <c r="B80" s="31" t="s">
        <v>49</v>
      </c>
      <c r="C80" s="31" t="s">
        <v>50</v>
      </c>
      <c r="D80" s="31" t="s">
        <v>51</v>
      </c>
      <c r="E80" s="31" t="s">
        <v>52</v>
      </c>
      <c r="F80" s="31">
        <v>80111600</v>
      </c>
      <c r="G80" s="49" t="s">
        <v>96</v>
      </c>
      <c r="H80" s="31" t="s">
        <v>30</v>
      </c>
      <c r="I80" s="31" t="s">
        <v>31</v>
      </c>
      <c r="J80" s="31" t="s">
        <v>63</v>
      </c>
      <c r="K80" s="31" t="s">
        <v>39</v>
      </c>
      <c r="L80" s="31">
        <v>3</v>
      </c>
      <c r="M80" s="32">
        <v>4000000</v>
      </c>
      <c r="N80" s="30">
        <f t="shared" si="14"/>
        <v>12000000</v>
      </c>
      <c r="O80" s="29" t="s">
        <v>55</v>
      </c>
      <c r="P80" s="29" t="s">
        <v>35</v>
      </c>
      <c r="Q80" s="29" t="s">
        <v>36</v>
      </c>
      <c r="R80" s="79" t="s">
        <v>37</v>
      </c>
    </row>
    <row r="81" spans="1:18" s="37" customFormat="1" ht="135" x14ac:dyDescent="0.25">
      <c r="A81" s="77" t="s">
        <v>48</v>
      </c>
      <c r="B81" s="31" t="s">
        <v>49</v>
      </c>
      <c r="C81" s="31" t="s">
        <v>50</v>
      </c>
      <c r="D81" s="31" t="s">
        <v>51</v>
      </c>
      <c r="E81" s="31" t="s">
        <v>52</v>
      </c>
      <c r="F81" s="31">
        <v>80111600</v>
      </c>
      <c r="G81" s="49" t="s">
        <v>81</v>
      </c>
      <c r="H81" s="31" t="s">
        <v>43</v>
      </c>
      <c r="I81" s="31" t="s">
        <v>31</v>
      </c>
      <c r="J81" s="31" t="s">
        <v>54</v>
      </c>
      <c r="K81" s="31" t="s">
        <v>54</v>
      </c>
      <c r="L81" s="31">
        <v>7</v>
      </c>
      <c r="M81" s="32">
        <v>5000000</v>
      </c>
      <c r="N81" s="30">
        <f t="shared" ref="N81" si="36">+L81*M81</f>
        <v>35000000</v>
      </c>
      <c r="O81" s="29" t="s">
        <v>55</v>
      </c>
      <c r="P81" s="29" t="s">
        <v>35</v>
      </c>
      <c r="Q81" s="29" t="s">
        <v>36</v>
      </c>
      <c r="R81" s="79" t="s">
        <v>37</v>
      </c>
    </row>
    <row r="82" spans="1:18" s="37" customFormat="1" ht="135" x14ac:dyDescent="0.25">
      <c r="A82" s="77" t="s">
        <v>48</v>
      </c>
      <c r="B82" s="31" t="s">
        <v>49</v>
      </c>
      <c r="C82" s="31" t="s">
        <v>50</v>
      </c>
      <c r="D82" s="31" t="s">
        <v>51</v>
      </c>
      <c r="E82" s="31" t="s">
        <v>52</v>
      </c>
      <c r="F82" s="31">
        <v>80111600</v>
      </c>
      <c r="G82" s="49" t="s">
        <v>97</v>
      </c>
      <c r="H82" s="31" t="s">
        <v>43</v>
      </c>
      <c r="I82" s="31" t="s">
        <v>31</v>
      </c>
      <c r="J82" s="31" t="s">
        <v>38</v>
      </c>
      <c r="K82" s="31" t="s">
        <v>39</v>
      </c>
      <c r="L82" s="31">
        <v>3.5</v>
      </c>
      <c r="M82" s="32">
        <v>5000000</v>
      </c>
      <c r="N82" s="30">
        <f t="shared" si="14"/>
        <v>17500000</v>
      </c>
      <c r="O82" s="29" t="s">
        <v>55</v>
      </c>
      <c r="P82" s="29" t="s">
        <v>35</v>
      </c>
      <c r="Q82" s="29" t="s">
        <v>36</v>
      </c>
      <c r="R82" s="79" t="s">
        <v>37</v>
      </c>
    </row>
    <row r="83" spans="1:18" s="37" customFormat="1" ht="135" x14ac:dyDescent="0.25">
      <c r="A83" s="77" t="s">
        <v>48</v>
      </c>
      <c r="B83" s="31" t="s">
        <v>49</v>
      </c>
      <c r="C83" s="31" t="s">
        <v>50</v>
      </c>
      <c r="D83" s="31" t="s">
        <v>51</v>
      </c>
      <c r="E83" s="31" t="s">
        <v>52</v>
      </c>
      <c r="F83" s="31">
        <v>80111600</v>
      </c>
      <c r="G83" s="49" t="s">
        <v>98</v>
      </c>
      <c r="H83" s="31" t="s">
        <v>30</v>
      </c>
      <c r="I83" s="31" t="s">
        <v>31</v>
      </c>
      <c r="J83" s="31" t="s">
        <v>69</v>
      </c>
      <c r="K83" s="31" t="s">
        <v>46</v>
      </c>
      <c r="L83" s="31">
        <v>8</v>
      </c>
      <c r="M83" s="53" t="s">
        <v>37</v>
      </c>
      <c r="N83" s="30">
        <v>331240000</v>
      </c>
      <c r="O83" s="29" t="s">
        <v>55</v>
      </c>
      <c r="P83" s="29" t="s">
        <v>35</v>
      </c>
      <c r="Q83" s="29" t="s">
        <v>36</v>
      </c>
      <c r="R83" s="79" t="s">
        <v>37</v>
      </c>
    </row>
    <row r="84" spans="1:18" s="37" customFormat="1" ht="135" x14ac:dyDescent="0.25">
      <c r="A84" s="77" t="s">
        <v>48</v>
      </c>
      <c r="B84" s="31" t="s">
        <v>49</v>
      </c>
      <c r="C84" s="31" t="s">
        <v>50</v>
      </c>
      <c r="D84" s="31" t="s">
        <v>51</v>
      </c>
      <c r="E84" s="31" t="s">
        <v>52</v>
      </c>
      <c r="F84" s="31">
        <v>80111600</v>
      </c>
      <c r="G84" s="49" t="s">
        <v>99</v>
      </c>
      <c r="H84" s="31" t="s">
        <v>30</v>
      </c>
      <c r="I84" s="31" t="s">
        <v>31</v>
      </c>
      <c r="J84" s="31" t="s">
        <v>100</v>
      </c>
      <c r="K84" s="31" t="s">
        <v>100</v>
      </c>
      <c r="L84" s="31">
        <v>1</v>
      </c>
      <c r="M84" s="53" t="s">
        <v>37</v>
      </c>
      <c r="N84" s="30">
        <v>694960</v>
      </c>
      <c r="O84" s="29" t="s">
        <v>55</v>
      </c>
      <c r="P84" s="29" t="s">
        <v>35</v>
      </c>
      <c r="Q84" s="29" t="s">
        <v>36</v>
      </c>
      <c r="R84" s="79" t="s">
        <v>37</v>
      </c>
    </row>
    <row r="85" spans="1:18" s="37" customFormat="1" ht="135" x14ac:dyDescent="0.25">
      <c r="A85" s="77" t="s">
        <v>48</v>
      </c>
      <c r="B85" s="31" t="s">
        <v>49</v>
      </c>
      <c r="C85" s="31" t="s">
        <v>50</v>
      </c>
      <c r="D85" s="31" t="s">
        <v>51</v>
      </c>
      <c r="E85" s="31" t="s">
        <v>52</v>
      </c>
      <c r="F85" s="31" t="s">
        <v>101</v>
      </c>
      <c r="G85" s="49" t="s">
        <v>102</v>
      </c>
      <c r="H85" s="31" t="s">
        <v>30</v>
      </c>
      <c r="I85" s="31" t="s">
        <v>103</v>
      </c>
      <c r="J85" s="31" t="s">
        <v>32</v>
      </c>
      <c r="K85" s="31" t="s">
        <v>104</v>
      </c>
      <c r="L85" s="31">
        <v>8</v>
      </c>
      <c r="M85" s="53" t="s">
        <v>37</v>
      </c>
      <c r="N85" s="30">
        <v>63000000</v>
      </c>
      <c r="O85" s="29" t="s">
        <v>55</v>
      </c>
      <c r="P85" s="29" t="s">
        <v>35</v>
      </c>
      <c r="Q85" s="29" t="s">
        <v>36</v>
      </c>
      <c r="R85" s="79" t="s">
        <v>37</v>
      </c>
    </row>
    <row r="86" spans="1:18" s="37" customFormat="1" ht="135" x14ac:dyDescent="0.25">
      <c r="A86" s="77" t="s">
        <v>48</v>
      </c>
      <c r="B86" s="31" t="s">
        <v>49</v>
      </c>
      <c r="C86" s="31" t="s">
        <v>50</v>
      </c>
      <c r="D86" s="31" t="s">
        <v>51</v>
      </c>
      <c r="E86" s="31" t="s">
        <v>52</v>
      </c>
      <c r="F86" s="31" t="s">
        <v>101</v>
      </c>
      <c r="G86" s="49" t="s">
        <v>105</v>
      </c>
      <c r="H86" s="31" t="s">
        <v>30</v>
      </c>
      <c r="I86" s="31" t="s">
        <v>103</v>
      </c>
      <c r="J86" s="31" t="s">
        <v>106</v>
      </c>
      <c r="K86" s="31" t="s">
        <v>64</v>
      </c>
      <c r="L86" s="31">
        <v>1</v>
      </c>
      <c r="M86" s="53" t="s">
        <v>37</v>
      </c>
      <c r="N86" s="30">
        <v>50523149</v>
      </c>
      <c r="O86" s="29" t="s">
        <v>55</v>
      </c>
      <c r="P86" s="29" t="s">
        <v>35</v>
      </c>
      <c r="Q86" s="29" t="s">
        <v>36</v>
      </c>
      <c r="R86" s="79" t="s">
        <v>37</v>
      </c>
    </row>
    <row r="87" spans="1:18" s="37" customFormat="1" ht="135" x14ac:dyDescent="0.25">
      <c r="A87" s="82" t="s">
        <v>48</v>
      </c>
      <c r="B87" s="38" t="s">
        <v>49</v>
      </c>
      <c r="C87" s="38" t="s">
        <v>50</v>
      </c>
      <c r="D87" s="38" t="s">
        <v>51</v>
      </c>
      <c r="E87" s="31" t="s">
        <v>52</v>
      </c>
      <c r="F87" s="31" t="s">
        <v>107</v>
      </c>
      <c r="G87" s="49" t="s">
        <v>108</v>
      </c>
      <c r="H87" s="31" t="s">
        <v>30</v>
      </c>
      <c r="I87" s="31" t="s">
        <v>109</v>
      </c>
      <c r="J87" s="31" t="s">
        <v>54</v>
      </c>
      <c r="K87" s="31" t="s">
        <v>54</v>
      </c>
      <c r="L87" s="35">
        <v>1</v>
      </c>
      <c r="M87" s="53" t="s">
        <v>37</v>
      </c>
      <c r="N87" s="30">
        <v>16911500</v>
      </c>
      <c r="O87" s="29" t="s">
        <v>55</v>
      </c>
      <c r="P87" s="29" t="s">
        <v>35</v>
      </c>
      <c r="Q87" s="29" t="s">
        <v>36</v>
      </c>
      <c r="R87" s="79" t="s">
        <v>37</v>
      </c>
    </row>
    <row r="88" spans="1:18" s="37" customFormat="1" ht="135" x14ac:dyDescent="0.25">
      <c r="A88" s="82" t="s">
        <v>48</v>
      </c>
      <c r="B88" s="38" t="s">
        <v>49</v>
      </c>
      <c r="C88" s="38" t="s">
        <v>50</v>
      </c>
      <c r="D88" s="38" t="s">
        <v>51</v>
      </c>
      <c r="E88" s="31" t="s">
        <v>52</v>
      </c>
      <c r="F88" s="31" t="s">
        <v>110</v>
      </c>
      <c r="G88" s="49" t="s">
        <v>111</v>
      </c>
      <c r="H88" s="31" t="s">
        <v>30</v>
      </c>
      <c r="I88" s="31" t="s">
        <v>109</v>
      </c>
      <c r="J88" s="31" t="s">
        <v>69</v>
      </c>
      <c r="K88" s="31" t="s">
        <v>46</v>
      </c>
      <c r="L88" s="35">
        <v>1</v>
      </c>
      <c r="M88" s="53" t="s">
        <v>37</v>
      </c>
      <c r="N88" s="30">
        <v>24913228</v>
      </c>
      <c r="O88" s="29" t="s">
        <v>55</v>
      </c>
      <c r="P88" s="29" t="s">
        <v>35</v>
      </c>
      <c r="Q88" s="29" t="s">
        <v>36</v>
      </c>
      <c r="R88" s="79" t="s">
        <v>37</v>
      </c>
    </row>
    <row r="89" spans="1:18" s="37" customFormat="1" ht="135" x14ac:dyDescent="0.25">
      <c r="A89" s="77" t="s">
        <v>48</v>
      </c>
      <c r="B89" s="31" t="s">
        <v>49</v>
      </c>
      <c r="C89" s="31" t="s">
        <v>50</v>
      </c>
      <c r="D89" s="31" t="s">
        <v>51</v>
      </c>
      <c r="E89" s="31" t="s">
        <v>52</v>
      </c>
      <c r="F89" s="31">
        <v>80111600</v>
      </c>
      <c r="G89" s="49" t="s">
        <v>73</v>
      </c>
      <c r="H89" s="31" t="s">
        <v>30</v>
      </c>
      <c r="I89" s="31" t="s">
        <v>31</v>
      </c>
      <c r="J89" s="31" t="s">
        <v>54</v>
      </c>
      <c r="K89" s="31" t="s">
        <v>54</v>
      </c>
      <c r="L89" s="31">
        <v>7</v>
      </c>
      <c r="M89" s="32">
        <v>4500000</v>
      </c>
      <c r="N89" s="30">
        <f t="shared" ref="N89" si="37">+L89*M89</f>
        <v>31500000</v>
      </c>
      <c r="O89" s="29" t="s">
        <v>55</v>
      </c>
      <c r="P89" s="29" t="s">
        <v>35</v>
      </c>
      <c r="Q89" s="29" t="s">
        <v>36</v>
      </c>
      <c r="R89" s="79" t="s">
        <v>37</v>
      </c>
    </row>
    <row r="90" spans="1:18" s="37" customFormat="1" ht="135" x14ac:dyDescent="0.25">
      <c r="A90" s="77" t="s">
        <v>48</v>
      </c>
      <c r="B90" s="31" t="s">
        <v>49</v>
      </c>
      <c r="C90" s="31" t="s">
        <v>50</v>
      </c>
      <c r="D90" s="31" t="s">
        <v>51</v>
      </c>
      <c r="E90" s="31" t="s">
        <v>52</v>
      </c>
      <c r="F90" s="31">
        <v>80111600</v>
      </c>
      <c r="G90" s="49" t="s">
        <v>112</v>
      </c>
      <c r="H90" s="31" t="s">
        <v>30</v>
      </c>
      <c r="I90" s="31" t="s">
        <v>31</v>
      </c>
      <c r="J90" s="31" t="s">
        <v>63</v>
      </c>
      <c r="K90" s="31" t="s">
        <v>64</v>
      </c>
      <c r="L90" s="31">
        <v>3.5</v>
      </c>
      <c r="M90" s="32">
        <v>4500000</v>
      </c>
      <c r="N90" s="30">
        <f t="shared" ref="N90:N98" si="38">+L90*M90</f>
        <v>15750000</v>
      </c>
      <c r="O90" s="29" t="s">
        <v>55</v>
      </c>
      <c r="P90" s="29" t="s">
        <v>35</v>
      </c>
      <c r="Q90" s="29" t="s">
        <v>36</v>
      </c>
      <c r="R90" s="79" t="s">
        <v>37</v>
      </c>
    </row>
    <row r="91" spans="1:18" s="37" customFormat="1" ht="135" x14ac:dyDescent="0.25">
      <c r="A91" s="77" t="s">
        <v>48</v>
      </c>
      <c r="B91" s="31" t="s">
        <v>49</v>
      </c>
      <c r="C91" s="31" t="s">
        <v>50</v>
      </c>
      <c r="D91" s="31" t="s">
        <v>51</v>
      </c>
      <c r="E91" s="31" t="s">
        <v>52</v>
      </c>
      <c r="F91" s="31">
        <v>80111600</v>
      </c>
      <c r="G91" s="49" t="s">
        <v>113</v>
      </c>
      <c r="H91" s="31" t="s">
        <v>43</v>
      </c>
      <c r="I91" s="31" t="s">
        <v>31</v>
      </c>
      <c r="J91" s="31" t="s">
        <v>54</v>
      </c>
      <c r="K91" s="31" t="s">
        <v>54</v>
      </c>
      <c r="L91" s="31">
        <v>7</v>
      </c>
      <c r="M91" s="32">
        <v>3300000</v>
      </c>
      <c r="N91" s="30">
        <f t="shared" ref="N91" si="39">+L91*M91</f>
        <v>23100000</v>
      </c>
      <c r="O91" s="29" t="s">
        <v>55</v>
      </c>
      <c r="P91" s="29" t="s">
        <v>35</v>
      </c>
      <c r="Q91" s="29" t="s">
        <v>36</v>
      </c>
      <c r="R91" s="79" t="s">
        <v>37</v>
      </c>
    </row>
    <row r="92" spans="1:18" s="37" customFormat="1" ht="135" x14ac:dyDescent="0.25">
      <c r="A92" s="77" t="s">
        <v>48</v>
      </c>
      <c r="B92" s="31" t="s">
        <v>49</v>
      </c>
      <c r="C92" s="31" t="s">
        <v>50</v>
      </c>
      <c r="D92" s="31" t="s">
        <v>51</v>
      </c>
      <c r="E92" s="31" t="s">
        <v>52</v>
      </c>
      <c r="F92" s="31">
        <v>80111600</v>
      </c>
      <c r="G92" s="49" t="s">
        <v>114</v>
      </c>
      <c r="H92" s="31" t="s">
        <v>43</v>
      </c>
      <c r="I92" s="31" t="s">
        <v>31</v>
      </c>
      <c r="J92" s="31" t="s">
        <v>63</v>
      </c>
      <c r="K92" s="31" t="s">
        <v>64</v>
      </c>
      <c r="L92" s="31">
        <v>3</v>
      </c>
      <c r="M92" s="32">
        <v>3300000</v>
      </c>
      <c r="N92" s="30">
        <f t="shared" ref="N92:N93" si="40">+L92*M92</f>
        <v>9900000</v>
      </c>
      <c r="O92" s="29" t="s">
        <v>55</v>
      </c>
      <c r="P92" s="29" t="s">
        <v>35</v>
      </c>
      <c r="Q92" s="29" t="s">
        <v>36</v>
      </c>
      <c r="R92" s="79" t="s">
        <v>37</v>
      </c>
    </row>
    <row r="93" spans="1:18" s="37" customFormat="1" ht="135" x14ac:dyDescent="0.25">
      <c r="A93" s="77" t="s">
        <v>48</v>
      </c>
      <c r="B93" s="31" t="s">
        <v>49</v>
      </c>
      <c r="C93" s="31" t="s">
        <v>50</v>
      </c>
      <c r="D93" s="31" t="s">
        <v>51</v>
      </c>
      <c r="E93" s="31" t="s">
        <v>52</v>
      </c>
      <c r="F93" s="31">
        <v>80111600</v>
      </c>
      <c r="G93" s="49" t="s">
        <v>57</v>
      </c>
      <c r="H93" s="31" t="s">
        <v>43</v>
      </c>
      <c r="I93" s="31" t="s">
        <v>31</v>
      </c>
      <c r="J93" s="31" t="s">
        <v>54</v>
      </c>
      <c r="K93" s="31" t="s">
        <v>54</v>
      </c>
      <c r="L93" s="31">
        <v>7</v>
      </c>
      <c r="M93" s="32">
        <v>4000000</v>
      </c>
      <c r="N93" s="30">
        <f t="shared" si="40"/>
        <v>28000000</v>
      </c>
      <c r="O93" s="29" t="s">
        <v>55</v>
      </c>
      <c r="P93" s="29" t="s">
        <v>35</v>
      </c>
      <c r="Q93" s="29" t="s">
        <v>36</v>
      </c>
      <c r="R93" s="79" t="s">
        <v>37</v>
      </c>
    </row>
    <row r="94" spans="1:18" s="37" customFormat="1" ht="135" x14ac:dyDescent="0.25">
      <c r="A94" s="77" t="s">
        <v>48</v>
      </c>
      <c r="B94" s="31" t="s">
        <v>49</v>
      </c>
      <c r="C94" s="31" t="s">
        <v>50</v>
      </c>
      <c r="D94" s="31" t="s">
        <v>51</v>
      </c>
      <c r="E94" s="31" t="s">
        <v>52</v>
      </c>
      <c r="F94" s="31">
        <v>80111600</v>
      </c>
      <c r="G94" s="49" t="s">
        <v>115</v>
      </c>
      <c r="H94" s="31" t="s">
        <v>43</v>
      </c>
      <c r="I94" s="31" t="s">
        <v>31</v>
      </c>
      <c r="J94" s="31" t="s">
        <v>106</v>
      </c>
      <c r="K94" s="31" t="s">
        <v>100</v>
      </c>
      <c r="L94" s="31">
        <v>3</v>
      </c>
      <c r="M94" s="32">
        <v>4000000</v>
      </c>
      <c r="N94" s="30">
        <f t="shared" si="38"/>
        <v>12000000</v>
      </c>
      <c r="O94" s="29" t="s">
        <v>55</v>
      </c>
      <c r="P94" s="29" t="s">
        <v>35</v>
      </c>
      <c r="Q94" s="29" t="s">
        <v>36</v>
      </c>
      <c r="R94" s="79" t="s">
        <v>37</v>
      </c>
    </row>
    <row r="95" spans="1:18" s="37" customFormat="1" ht="135" x14ac:dyDescent="0.25">
      <c r="A95" s="77" t="s">
        <v>48</v>
      </c>
      <c r="B95" s="31" t="s">
        <v>49</v>
      </c>
      <c r="C95" s="31" t="s">
        <v>50</v>
      </c>
      <c r="D95" s="31" t="s">
        <v>51</v>
      </c>
      <c r="E95" s="31" t="s">
        <v>52</v>
      </c>
      <c r="F95" s="31">
        <v>80111600</v>
      </c>
      <c r="G95" s="49" t="s">
        <v>59</v>
      </c>
      <c r="H95" s="31" t="s">
        <v>43</v>
      </c>
      <c r="I95" s="31" t="s">
        <v>31</v>
      </c>
      <c r="J95" s="31" t="s">
        <v>32</v>
      </c>
      <c r="K95" s="31" t="s">
        <v>32</v>
      </c>
      <c r="L95" s="31">
        <v>3</v>
      </c>
      <c r="M95" s="32">
        <v>3421000</v>
      </c>
      <c r="N95" s="30">
        <f t="shared" si="38"/>
        <v>10263000</v>
      </c>
      <c r="O95" s="29" t="s">
        <v>55</v>
      </c>
      <c r="P95" s="29" t="s">
        <v>35</v>
      </c>
      <c r="Q95" s="29" t="s">
        <v>36</v>
      </c>
      <c r="R95" s="79" t="s">
        <v>37</v>
      </c>
    </row>
    <row r="96" spans="1:18" s="37" customFormat="1" ht="135" x14ac:dyDescent="0.25">
      <c r="A96" s="77" t="s">
        <v>48</v>
      </c>
      <c r="B96" s="31" t="s">
        <v>49</v>
      </c>
      <c r="C96" s="31" t="s">
        <v>50</v>
      </c>
      <c r="D96" s="31" t="s">
        <v>51</v>
      </c>
      <c r="E96" s="31" t="s">
        <v>52</v>
      </c>
      <c r="F96" s="31">
        <v>80111600</v>
      </c>
      <c r="G96" s="49" t="s">
        <v>59</v>
      </c>
      <c r="H96" s="31" t="s">
        <v>30</v>
      </c>
      <c r="I96" s="31" t="s">
        <v>31</v>
      </c>
      <c r="J96" s="31" t="s">
        <v>54</v>
      </c>
      <c r="K96" s="31" t="s">
        <v>54</v>
      </c>
      <c r="L96" s="31">
        <v>7</v>
      </c>
      <c r="M96" s="32">
        <v>3200000</v>
      </c>
      <c r="N96" s="30">
        <f t="shared" ref="N96" si="41">+L96*M96</f>
        <v>22400000</v>
      </c>
      <c r="O96" s="29" t="s">
        <v>55</v>
      </c>
      <c r="P96" s="29" t="s">
        <v>35</v>
      </c>
      <c r="Q96" s="29" t="s">
        <v>36</v>
      </c>
      <c r="R96" s="79" t="s">
        <v>37</v>
      </c>
    </row>
    <row r="97" spans="1:18" s="37" customFormat="1" ht="135" x14ac:dyDescent="0.25">
      <c r="A97" s="77" t="s">
        <v>48</v>
      </c>
      <c r="B97" s="31" t="s">
        <v>49</v>
      </c>
      <c r="C97" s="31" t="s">
        <v>50</v>
      </c>
      <c r="D97" s="31" t="s">
        <v>51</v>
      </c>
      <c r="E97" s="31" t="s">
        <v>52</v>
      </c>
      <c r="F97" s="31">
        <v>80111600</v>
      </c>
      <c r="G97" s="49" t="s">
        <v>116</v>
      </c>
      <c r="H97" s="31" t="s">
        <v>30</v>
      </c>
      <c r="I97" s="31" t="s">
        <v>31</v>
      </c>
      <c r="J97" s="31" t="s">
        <v>106</v>
      </c>
      <c r="K97" s="31" t="s">
        <v>64</v>
      </c>
      <c r="L97" s="31">
        <v>3</v>
      </c>
      <c r="M97" s="32">
        <v>3200000</v>
      </c>
      <c r="N97" s="30">
        <f t="shared" si="38"/>
        <v>9600000</v>
      </c>
      <c r="O97" s="29" t="s">
        <v>55</v>
      </c>
      <c r="P97" s="29" t="s">
        <v>35</v>
      </c>
      <c r="Q97" s="29" t="s">
        <v>36</v>
      </c>
      <c r="R97" s="79" t="s">
        <v>37</v>
      </c>
    </row>
    <row r="98" spans="1:18" s="37" customFormat="1" ht="135" x14ac:dyDescent="0.25">
      <c r="A98" s="77" t="s">
        <v>48</v>
      </c>
      <c r="B98" s="31" t="s">
        <v>49</v>
      </c>
      <c r="C98" s="31" t="s">
        <v>50</v>
      </c>
      <c r="D98" s="31" t="s">
        <v>51</v>
      </c>
      <c r="E98" s="31" t="s">
        <v>52</v>
      </c>
      <c r="F98" s="31">
        <v>80111600</v>
      </c>
      <c r="G98" s="49" t="s">
        <v>59</v>
      </c>
      <c r="H98" s="31" t="s">
        <v>30</v>
      </c>
      <c r="I98" s="31" t="s">
        <v>31</v>
      </c>
      <c r="J98" s="31" t="s">
        <v>39</v>
      </c>
      <c r="K98" s="31" t="s">
        <v>64</v>
      </c>
      <c r="L98" s="31">
        <v>10.5</v>
      </c>
      <c r="M98" s="32">
        <v>3421000</v>
      </c>
      <c r="N98" s="30">
        <f t="shared" si="38"/>
        <v>35920500</v>
      </c>
      <c r="O98" s="29" t="s">
        <v>55</v>
      </c>
      <c r="P98" s="29" t="s">
        <v>35</v>
      </c>
      <c r="Q98" s="29" t="s">
        <v>36</v>
      </c>
      <c r="R98" s="79" t="s">
        <v>37</v>
      </c>
    </row>
    <row r="99" spans="1:18" s="37" customFormat="1" ht="120" x14ac:dyDescent="0.25">
      <c r="A99" s="77" t="s">
        <v>48</v>
      </c>
      <c r="B99" s="31" t="s">
        <v>49</v>
      </c>
      <c r="C99" s="31" t="s">
        <v>117</v>
      </c>
      <c r="D99" s="31" t="s">
        <v>118</v>
      </c>
      <c r="E99" s="31" t="s">
        <v>119</v>
      </c>
      <c r="F99" s="31">
        <v>80111600</v>
      </c>
      <c r="G99" s="49" t="s">
        <v>120</v>
      </c>
      <c r="H99" s="31" t="s">
        <v>43</v>
      </c>
      <c r="I99" s="31" t="s">
        <v>31</v>
      </c>
      <c r="J99" s="31" t="s">
        <v>54</v>
      </c>
      <c r="K99" s="31" t="s">
        <v>32</v>
      </c>
      <c r="L99" s="40">
        <v>5</v>
      </c>
      <c r="M99" s="32">
        <v>3000000</v>
      </c>
      <c r="N99" s="30">
        <f>+M99*L99</f>
        <v>15000000</v>
      </c>
      <c r="O99" s="29" t="s">
        <v>121</v>
      </c>
      <c r="P99" s="29" t="s">
        <v>35</v>
      </c>
      <c r="Q99" s="29" t="s">
        <v>36</v>
      </c>
      <c r="R99" s="79" t="s">
        <v>37</v>
      </c>
    </row>
    <row r="100" spans="1:18" s="37" customFormat="1" ht="120" x14ac:dyDescent="0.25">
      <c r="A100" s="77" t="s">
        <v>48</v>
      </c>
      <c r="B100" s="31" t="s">
        <v>49</v>
      </c>
      <c r="C100" s="31" t="s">
        <v>117</v>
      </c>
      <c r="D100" s="31" t="s">
        <v>118</v>
      </c>
      <c r="E100" s="31" t="s">
        <v>119</v>
      </c>
      <c r="F100" s="31">
        <v>80111600</v>
      </c>
      <c r="G100" s="49" t="s">
        <v>120</v>
      </c>
      <c r="H100" s="68" t="s">
        <v>43</v>
      </c>
      <c r="I100" s="68" t="s">
        <v>31</v>
      </c>
      <c r="J100" s="31" t="s">
        <v>122</v>
      </c>
      <c r="K100" s="31" t="s">
        <v>39</v>
      </c>
      <c r="L100" s="68" t="s">
        <v>123</v>
      </c>
      <c r="M100" s="70">
        <v>3000000</v>
      </c>
      <c r="N100" s="30">
        <v>16500000</v>
      </c>
      <c r="O100" s="29" t="s">
        <v>121</v>
      </c>
      <c r="P100" s="29" t="s">
        <v>35</v>
      </c>
      <c r="Q100" s="29" t="s">
        <v>36</v>
      </c>
      <c r="R100" s="79" t="s">
        <v>37</v>
      </c>
    </row>
    <row r="101" spans="1:18" s="37" customFormat="1" ht="120" x14ac:dyDescent="0.25">
      <c r="A101" s="77" t="s">
        <v>48</v>
      </c>
      <c r="B101" s="31" t="s">
        <v>49</v>
      </c>
      <c r="C101" s="31" t="s">
        <v>117</v>
      </c>
      <c r="D101" s="31" t="s">
        <v>118</v>
      </c>
      <c r="E101" s="31" t="s">
        <v>119</v>
      </c>
      <c r="F101" s="31">
        <v>80111600</v>
      </c>
      <c r="G101" s="49" t="s">
        <v>124</v>
      </c>
      <c r="H101" s="31" t="s">
        <v>43</v>
      </c>
      <c r="I101" s="31" t="s">
        <v>31</v>
      </c>
      <c r="J101" s="31" t="s">
        <v>54</v>
      </c>
      <c r="K101" s="31" t="s">
        <v>32</v>
      </c>
      <c r="L101" s="40">
        <v>5</v>
      </c>
      <c r="M101" s="32">
        <v>7484000</v>
      </c>
      <c r="N101" s="30">
        <f t="shared" ref="N101:N116" si="42">+L101*M101</f>
        <v>37420000</v>
      </c>
      <c r="O101" s="29" t="s">
        <v>121</v>
      </c>
      <c r="P101" s="29" t="s">
        <v>35</v>
      </c>
      <c r="Q101" s="29" t="s">
        <v>36</v>
      </c>
      <c r="R101" s="79" t="s">
        <v>37</v>
      </c>
    </row>
    <row r="102" spans="1:18" s="37" customFormat="1" ht="120" x14ac:dyDescent="0.25">
      <c r="A102" s="77" t="s">
        <v>48</v>
      </c>
      <c r="B102" s="31" t="s">
        <v>49</v>
      </c>
      <c r="C102" s="31" t="s">
        <v>117</v>
      </c>
      <c r="D102" s="31" t="s">
        <v>118</v>
      </c>
      <c r="E102" s="31" t="s">
        <v>119</v>
      </c>
      <c r="F102" s="31">
        <v>80111600</v>
      </c>
      <c r="G102" s="49" t="s">
        <v>124</v>
      </c>
      <c r="H102" s="31" t="s">
        <v>43</v>
      </c>
      <c r="I102" s="31" t="s">
        <v>31</v>
      </c>
      <c r="J102" s="31" t="s">
        <v>125</v>
      </c>
      <c r="K102" s="31" t="s">
        <v>125</v>
      </c>
      <c r="L102" s="40">
        <v>5</v>
      </c>
      <c r="M102" s="32">
        <v>8019000</v>
      </c>
      <c r="N102" s="30">
        <f t="shared" si="42"/>
        <v>40095000</v>
      </c>
      <c r="O102" s="29" t="s">
        <v>121</v>
      </c>
      <c r="P102" s="29" t="s">
        <v>35</v>
      </c>
      <c r="Q102" s="29" t="s">
        <v>36</v>
      </c>
      <c r="R102" s="79" t="s">
        <v>37</v>
      </c>
    </row>
    <row r="103" spans="1:18" s="37" customFormat="1" ht="120" x14ac:dyDescent="0.25">
      <c r="A103" s="77" t="s">
        <v>48</v>
      </c>
      <c r="B103" s="31" t="s">
        <v>49</v>
      </c>
      <c r="C103" s="31" t="s">
        <v>117</v>
      </c>
      <c r="D103" s="31" t="s">
        <v>118</v>
      </c>
      <c r="E103" s="31" t="s">
        <v>119</v>
      </c>
      <c r="F103" s="31">
        <v>80111600</v>
      </c>
      <c r="G103" s="49" t="s">
        <v>124</v>
      </c>
      <c r="H103" s="31" t="s">
        <v>43</v>
      </c>
      <c r="I103" s="31" t="s">
        <v>31</v>
      </c>
      <c r="J103" s="31" t="s">
        <v>54</v>
      </c>
      <c r="K103" s="31" t="s">
        <v>32</v>
      </c>
      <c r="L103" s="40">
        <v>5</v>
      </c>
      <c r="M103" s="32">
        <v>6000000</v>
      </c>
      <c r="N103" s="30">
        <f t="shared" si="42"/>
        <v>30000000</v>
      </c>
      <c r="O103" s="29" t="s">
        <v>121</v>
      </c>
      <c r="P103" s="29" t="s">
        <v>35</v>
      </c>
      <c r="Q103" s="29" t="s">
        <v>36</v>
      </c>
      <c r="R103" s="79" t="s">
        <v>37</v>
      </c>
    </row>
    <row r="104" spans="1:18" s="37" customFormat="1" ht="120" x14ac:dyDescent="0.25">
      <c r="A104" s="77" t="s">
        <v>48</v>
      </c>
      <c r="B104" s="31" t="s">
        <v>49</v>
      </c>
      <c r="C104" s="31" t="s">
        <v>117</v>
      </c>
      <c r="D104" s="31" t="s">
        <v>118</v>
      </c>
      <c r="E104" s="31" t="s">
        <v>119</v>
      </c>
      <c r="F104" s="31">
        <v>80111600</v>
      </c>
      <c r="G104" s="49" t="s">
        <v>124</v>
      </c>
      <c r="H104" s="31" t="s">
        <v>43</v>
      </c>
      <c r="I104" s="31" t="s">
        <v>31</v>
      </c>
      <c r="J104" s="31" t="s">
        <v>125</v>
      </c>
      <c r="K104" s="31" t="s">
        <v>125</v>
      </c>
      <c r="L104" s="40" t="s">
        <v>126</v>
      </c>
      <c r="M104" s="32">
        <v>6000000</v>
      </c>
      <c r="N104" s="30">
        <f>+M104*5+(M104/30*8)</f>
        <v>31600000</v>
      </c>
      <c r="O104" s="29" t="s">
        <v>121</v>
      </c>
      <c r="P104" s="29" t="s">
        <v>35</v>
      </c>
      <c r="Q104" s="29" t="s">
        <v>36</v>
      </c>
      <c r="R104" s="79" t="s">
        <v>37</v>
      </c>
    </row>
    <row r="105" spans="1:18" s="37" customFormat="1" ht="120" x14ac:dyDescent="0.25">
      <c r="A105" s="77" t="s">
        <v>48</v>
      </c>
      <c r="B105" s="31" t="s">
        <v>49</v>
      </c>
      <c r="C105" s="31" t="s">
        <v>117</v>
      </c>
      <c r="D105" s="31" t="s">
        <v>127</v>
      </c>
      <c r="E105" s="31" t="s">
        <v>128</v>
      </c>
      <c r="F105" s="31">
        <v>80111600</v>
      </c>
      <c r="G105" s="49" t="s">
        <v>129</v>
      </c>
      <c r="H105" s="31" t="s">
        <v>30</v>
      </c>
      <c r="I105" s="31" t="s">
        <v>31</v>
      </c>
      <c r="J105" s="31" t="s">
        <v>38</v>
      </c>
      <c r="K105" s="31" t="s">
        <v>130</v>
      </c>
      <c r="L105" s="40">
        <v>4</v>
      </c>
      <c r="M105" s="32">
        <v>7500000</v>
      </c>
      <c r="N105" s="30">
        <f>+L105*M105</f>
        <v>30000000</v>
      </c>
      <c r="O105" s="29" t="s">
        <v>121</v>
      </c>
      <c r="P105" s="29" t="s">
        <v>35</v>
      </c>
      <c r="Q105" s="29" t="s">
        <v>36</v>
      </c>
      <c r="R105" s="79" t="s">
        <v>37</v>
      </c>
    </row>
    <row r="106" spans="1:18" s="37" customFormat="1" ht="120" x14ac:dyDescent="0.25">
      <c r="A106" s="77" t="s">
        <v>48</v>
      </c>
      <c r="B106" s="31" t="s">
        <v>49</v>
      </c>
      <c r="C106" s="31" t="s">
        <v>117</v>
      </c>
      <c r="D106" s="31" t="s">
        <v>127</v>
      </c>
      <c r="E106" s="31" t="s">
        <v>128</v>
      </c>
      <c r="F106" s="31">
        <v>80111600</v>
      </c>
      <c r="G106" s="49" t="s">
        <v>131</v>
      </c>
      <c r="H106" s="31" t="s">
        <v>30</v>
      </c>
      <c r="I106" s="31" t="s">
        <v>31</v>
      </c>
      <c r="J106" s="31" t="s">
        <v>63</v>
      </c>
      <c r="K106" s="31" t="s">
        <v>106</v>
      </c>
      <c r="L106" s="40">
        <v>2</v>
      </c>
      <c r="M106" s="32">
        <v>7500000</v>
      </c>
      <c r="N106" s="30">
        <f>+L106*M106</f>
        <v>15000000</v>
      </c>
      <c r="O106" s="29" t="s">
        <v>121</v>
      </c>
      <c r="P106" s="29" t="s">
        <v>35</v>
      </c>
      <c r="Q106" s="29" t="s">
        <v>36</v>
      </c>
      <c r="R106" s="79" t="s">
        <v>37</v>
      </c>
    </row>
    <row r="107" spans="1:18" s="37" customFormat="1" ht="120" x14ac:dyDescent="0.25">
      <c r="A107" s="77" t="s">
        <v>48</v>
      </c>
      <c r="B107" s="31" t="s">
        <v>49</v>
      </c>
      <c r="C107" s="31" t="s">
        <v>117</v>
      </c>
      <c r="D107" s="31" t="s">
        <v>118</v>
      </c>
      <c r="E107" s="31" t="s">
        <v>119</v>
      </c>
      <c r="F107" s="31">
        <v>80111600</v>
      </c>
      <c r="G107" s="49" t="s">
        <v>132</v>
      </c>
      <c r="H107" s="31" t="s">
        <v>43</v>
      </c>
      <c r="I107" s="31" t="s">
        <v>31</v>
      </c>
      <c r="J107" s="31" t="s">
        <v>54</v>
      </c>
      <c r="K107" s="31" t="s">
        <v>32</v>
      </c>
      <c r="L107" s="40">
        <v>5</v>
      </c>
      <c r="M107" s="32">
        <v>6000000</v>
      </c>
      <c r="N107" s="30">
        <f t="shared" si="42"/>
        <v>30000000</v>
      </c>
      <c r="O107" s="29" t="s">
        <v>121</v>
      </c>
      <c r="P107" s="29" t="s">
        <v>35</v>
      </c>
      <c r="Q107" s="29" t="s">
        <v>36</v>
      </c>
      <c r="R107" s="79" t="s">
        <v>37</v>
      </c>
    </row>
    <row r="108" spans="1:18" s="37" customFormat="1" ht="120" x14ac:dyDescent="0.25">
      <c r="A108" s="77" t="s">
        <v>48</v>
      </c>
      <c r="B108" s="31" t="s">
        <v>49</v>
      </c>
      <c r="C108" s="31" t="s">
        <v>117</v>
      </c>
      <c r="D108" s="31" t="s">
        <v>118</v>
      </c>
      <c r="E108" s="31" t="s">
        <v>119</v>
      </c>
      <c r="F108" s="31">
        <v>80111600</v>
      </c>
      <c r="G108" s="49" t="s">
        <v>132</v>
      </c>
      <c r="H108" s="31" t="s">
        <v>43</v>
      </c>
      <c r="I108" s="31" t="s">
        <v>31</v>
      </c>
      <c r="J108" s="31" t="s">
        <v>38</v>
      </c>
      <c r="K108" s="31" t="s">
        <v>39</v>
      </c>
      <c r="L108" s="40">
        <v>5</v>
      </c>
      <c r="M108" s="32">
        <v>6000000</v>
      </c>
      <c r="N108" s="30">
        <f t="shared" si="42"/>
        <v>30000000</v>
      </c>
      <c r="O108" s="29" t="s">
        <v>121</v>
      </c>
      <c r="P108" s="29" t="s">
        <v>35</v>
      </c>
      <c r="Q108" s="29" t="s">
        <v>36</v>
      </c>
      <c r="R108" s="79" t="s">
        <v>37</v>
      </c>
    </row>
    <row r="109" spans="1:18" s="37" customFormat="1" ht="120" x14ac:dyDescent="0.25">
      <c r="A109" s="77" t="s">
        <v>48</v>
      </c>
      <c r="B109" s="31" t="s">
        <v>49</v>
      </c>
      <c r="C109" s="31" t="s">
        <v>117</v>
      </c>
      <c r="D109" s="31" t="s">
        <v>118</v>
      </c>
      <c r="E109" s="31" t="s">
        <v>119</v>
      </c>
      <c r="F109" s="31">
        <v>80111600</v>
      </c>
      <c r="G109" s="49" t="s">
        <v>133</v>
      </c>
      <c r="H109" s="31" t="s">
        <v>43</v>
      </c>
      <c r="I109" s="31" t="s">
        <v>31</v>
      </c>
      <c r="J109" s="31" t="s">
        <v>32</v>
      </c>
      <c r="K109" s="31" t="s">
        <v>32</v>
      </c>
      <c r="L109" s="40">
        <v>5</v>
      </c>
      <c r="M109" s="32">
        <v>6000000</v>
      </c>
      <c r="N109" s="30">
        <f t="shared" si="42"/>
        <v>30000000</v>
      </c>
      <c r="O109" s="29" t="s">
        <v>121</v>
      </c>
      <c r="P109" s="29" t="s">
        <v>35</v>
      </c>
      <c r="Q109" s="29" t="s">
        <v>36</v>
      </c>
      <c r="R109" s="79" t="s">
        <v>37</v>
      </c>
    </row>
    <row r="110" spans="1:18" s="37" customFormat="1" ht="120" x14ac:dyDescent="0.25">
      <c r="A110" s="77" t="s">
        <v>48</v>
      </c>
      <c r="B110" s="31" t="s">
        <v>49</v>
      </c>
      <c r="C110" s="31" t="s">
        <v>117</v>
      </c>
      <c r="D110" s="31" t="s">
        <v>118</v>
      </c>
      <c r="E110" s="31" t="s">
        <v>119</v>
      </c>
      <c r="F110" s="31">
        <v>80111600</v>
      </c>
      <c r="G110" s="49" t="s">
        <v>133</v>
      </c>
      <c r="H110" s="31" t="s">
        <v>43</v>
      </c>
      <c r="I110" s="31" t="s">
        <v>31</v>
      </c>
      <c r="J110" s="31" t="s">
        <v>125</v>
      </c>
      <c r="K110" s="31" t="s">
        <v>125</v>
      </c>
      <c r="L110" s="40" t="s">
        <v>134</v>
      </c>
      <c r="M110" s="32">
        <v>6000000</v>
      </c>
      <c r="N110" s="30">
        <f>+M110/30*124</f>
        <v>24800000</v>
      </c>
      <c r="O110" s="29" t="s">
        <v>121</v>
      </c>
      <c r="P110" s="29" t="s">
        <v>35</v>
      </c>
      <c r="Q110" s="29" t="s">
        <v>36</v>
      </c>
      <c r="R110" s="79" t="s">
        <v>37</v>
      </c>
    </row>
    <row r="111" spans="1:18" s="37" customFormat="1" ht="120" x14ac:dyDescent="0.25">
      <c r="A111" s="77" t="s">
        <v>48</v>
      </c>
      <c r="B111" s="31" t="s">
        <v>49</v>
      </c>
      <c r="C111" s="31" t="s">
        <v>117</v>
      </c>
      <c r="D111" s="31" t="s">
        <v>118</v>
      </c>
      <c r="E111" s="31" t="s">
        <v>119</v>
      </c>
      <c r="F111" s="31">
        <v>80111600</v>
      </c>
      <c r="G111" s="49" t="s">
        <v>135</v>
      </c>
      <c r="H111" s="68" t="s">
        <v>43</v>
      </c>
      <c r="I111" s="68" t="s">
        <v>31</v>
      </c>
      <c r="J111" s="31" t="s">
        <v>136</v>
      </c>
      <c r="K111" s="31" t="s">
        <v>137</v>
      </c>
      <c r="L111" s="68">
        <v>2</v>
      </c>
      <c r="M111" s="70">
        <v>6000000</v>
      </c>
      <c r="N111" s="30">
        <v>12000000</v>
      </c>
      <c r="O111" s="29" t="s">
        <v>121</v>
      </c>
      <c r="P111" s="29" t="s">
        <v>35</v>
      </c>
      <c r="Q111" s="29" t="s">
        <v>36</v>
      </c>
      <c r="R111" s="79" t="s">
        <v>37</v>
      </c>
    </row>
    <row r="112" spans="1:18" s="37" customFormat="1" ht="120" x14ac:dyDescent="0.25">
      <c r="A112" s="77" t="s">
        <v>48</v>
      </c>
      <c r="B112" s="31" t="s">
        <v>49</v>
      </c>
      <c r="C112" s="31" t="s">
        <v>117</v>
      </c>
      <c r="D112" s="41" t="s">
        <v>127</v>
      </c>
      <c r="E112" s="31" t="s">
        <v>128</v>
      </c>
      <c r="F112" s="31">
        <v>80111600</v>
      </c>
      <c r="G112" s="49" t="s">
        <v>138</v>
      </c>
      <c r="H112" s="31" t="s">
        <v>43</v>
      </c>
      <c r="I112" s="31" t="s">
        <v>31</v>
      </c>
      <c r="J112" s="31" t="s">
        <v>54</v>
      </c>
      <c r="K112" s="31" t="s">
        <v>32</v>
      </c>
      <c r="L112" s="40">
        <v>5</v>
      </c>
      <c r="M112" s="32">
        <v>4000000</v>
      </c>
      <c r="N112" s="30">
        <f t="shared" si="42"/>
        <v>20000000</v>
      </c>
      <c r="O112" s="29" t="s">
        <v>121</v>
      </c>
      <c r="P112" s="29" t="s">
        <v>35</v>
      </c>
      <c r="Q112" s="29" t="s">
        <v>36</v>
      </c>
      <c r="R112" s="79" t="s">
        <v>37</v>
      </c>
    </row>
    <row r="113" spans="1:18" s="37" customFormat="1" ht="120" x14ac:dyDescent="0.25">
      <c r="A113" s="77" t="s">
        <v>48</v>
      </c>
      <c r="B113" s="31" t="s">
        <v>49</v>
      </c>
      <c r="C113" s="31" t="s">
        <v>117</v>
      </c>
      <c r="D113" s="41" t="s">
        <v>127</v>
      </c>
      <c r="E113" s="31" t="s">
        <v>128</v>
      </c>
      <c r="F113" s="31">
        <v>80111600</v>
      </c>
      <c r="G113" s="49" t="s">
        <v>138</v>
      </c>
      <c r="H113" s="31" t="s">
        <v>43</v>
      </c>
      <c r="I113" s="31" t="s">
        <v>31</v>
      </c>
      <c r="J113" s="31" t="s">
        <v>125</v>
      </c>
      <c r="K113" s="31" t="s">
        <v>125</v>
      </c>
      <c r="L113" s="40" t="s">
        <v>139</v>
      </c>
      <c r="M113" s="32">
        <v>4000000</v>
      </c>
      <c r="N113" s="30">
        <f>+M113*4+(M113/30*15)</f>
        <v>18000000</v>
      </c>
      <c r="O113" s="29" t="s">
        <v>121</v>
      </c>
      <c r="P113" s="29" t="s">
        <v>35</v>
      </c>
      <c r="Q113" s="29" t="s">
        <v>36</v>
      </c>
      <c r="R113" s="79" t="s">
        <v>37</v>
      </c>
    </row>
    <row r="114" spans="1:18" s="37" customFormat="1" ht="120" x14ac:dyDescent="0.25">
      <c r="A114" s="77" t="s">
        <v>48</v>
      </c>
      <c r="B114" s="31" t="s">
        <v>49</v>
      </c>
      <c r="C114" s="31" t="s">
        <v>117</v>
      </c>
      <c r="D114" s="41" t="s">
        <v>127</v>
      </c>
      <c r="E114" s="31" t="s">
        <v>128</v>
      </c>
      <c r="F114" s="31">
        <v>80111600</v>
      </c>
      <c r="G114" s="49" t="s">
        <v>140</v>
      </c>
      <c r="H114" s="109" t="s">
        <v>43</v>
      </c>
      <c r="I114" s="109" t="s">
        <v>31</v>
      </c>
      <c r="J114" s="31" t="s">
        <v>137</v>
      </c>
      <c r="K114" s="31" t="s">
        <v>137</v>
      </c>
      <c r="L114" s="109">
        <v>2</v>
      </c>
      <c r="M114" s="70">
        <v>4000000</v>
      </c>
      <c r="N114" s="30">
        <v>8000000</v>
      </c>
      <c r="O114" s="29" t="s">
        <v>121</v>
      </c>
      <c r="P114" s="29" t="s">
        <v>35</v>
      </c>
      <c r="Q114" s="29" t="s">
        <v>36</v>
      </c>
      <c r="R114" s="79" t="s">
        <v>37</v>
      </c>
    </row>
    <row r="115" spans="1:18" s="37" customFormat="1" ht="120" x14ac:dyDescent="0.25">
      <c r="A115" s="77" t="s">
        <v>48</v>
      </c>
      <c r="B115" s="31" t="s">
        <v>49</v>
      </c>
      <c r="C115" s="31" t="s">
        <v>117</v>
      </c>
      <c r="D115" s="41" t="s">
        <v>127</v>
      </c>
      <c r="E115" s="31" t="s">
        <v>128</v>
      </c>
      <c r="F115" s="31">
        <v>80111600</v>
      </c>
      <c r="G115" s="49" t="s">
        <v>141</v>
      </c>
      <c r="H115" s="31" t="s">
        <v>43</v>
      </c>
      <c r="I115" s="31" t="s">
        <v>31</v>
      </c>
      <c r="J115" s="31" t="s">
        <v>54</v>
      </c>
      <c r="K115" s="31" t="s">
        <v>32</v>
      </c>
      <c r="L115" s="40">
        <v>7</v>
      </c>
      <c r="M115" s="32">
        <v>6000000</v>
      </c>
      <c r="N115" s="30">
        <f t="shared" ref="N115" si="43">+L115*M115</f>
        <v>42000000</v>
      </c>
      <c r="O115" s="29" t="s">
        <v>121</v>
      </c>
      <c r="P115" s="29" t="s">
        <v>35</v>
      </c>
      <c r="Q115" s="29" t="s">
        <v>36</v>
      </c>
      <c r="R115" s="79" t="s">
        <v>37</v>
      </c>
    </row>
    <row r="116" spans="1:18" s="37" customFormat="1" ht="120" x14ac:dyDescent="0.25">
      <c r="A116" s="77" t="s">
        <v>48</v>
      </c>
      <c r="B116" s="31" t="s">
        <v>49</v>
      </c>
      <c r="C116" s="31" t="s">
        <v>117</v>
      </c>
      <c r="D116" s="41" t="s">
        <v>127</v>
      </c>
      <c r="E116" s="31" t="s">
        <v>128</v>
      </c>
      <c r="F116" s="31">
        <v>80111600</v>
      </c>
      <c r="G116" s="49" t="s">
        <v>141</v>
      </c>
      <c r="H116" s="31" t="s">
        <v>43</v>
      </c>
      <c r="I116" s="31" t="s">
        <v>31</v>
      </c>
      <c r="J116" s="31" t="s">
        <v>63</v>
      </c>
      <c r="K116" s="31" t="s">
        <v>39</v>
      </c>
      <c r="L116" s="40">
        <v>4</v>
      </c>
      <c r="M116" s="32">
        <v>6000000</v>
      </c>
      <c r="N116" s="30">
        <f t="shared" si="42"/>
        <v>24000000</v>
      </c>
      <c r="O116" s="29" t="s">
        <v>121</v>
      </c>
      <c r="P116" s="29" t="s">
        <v>35</v>
      </c>
      <c r="Q116" s="29" t="s">
        <v>36</v>
      </c>
      <c r="R116" s="79" t="s">
        <v>37</v>
      </c>
    </row>
    <row r="117" spans="1:18" s="37" customFormat="1" ht="120" x14ac:dyDescent="0.25">
      <c r="A117" s="77" t="s">
        <v>48</v>
      </c>
      <c r="B117" s="31" t="s">
        <v>49</v>
      </c>
      <c r="C117" s="34" t="s">
        <v>117</v>
      </c>
      <c r="D117" s="41" t="s">
        <v>127</v>
      </c>
      <c r="E117" s="31" t="s">
        <v>128</v>
      </c>
      <c r="F117" s="31">
        <v>80111600</v>
      </c>
      <c r="G117" s="49" t="s">
        <v>142</v>
      </c>
      <c r="H117" s="31" t="s">
        <v>43</v>
      </c>
      <c r="I117" s="31" t="s">
        <v>31</v>
      </c>
      <c r="J117" s="31" t="s">
        <v>54</v>
      </c>
      <c r="K117" s="31" t="s">
        <v>32</v>
      </c>
      <c r="L117" s="40" t="s">
        <v>143</v>
      </c>
      <c r="M117" s="32">
        <v>6800000</v>
      </c>
      <c r="N117" s="30">
        <f>+M117/30*291</f>
        <v>65960000</v>
      </c>
      <c r="O117" s="29" t="s">
        <v>144</v>
      </c>
      <c r="P117" s="29" t="s">
        <v>35</v>
      </c>
      <c r="Q117" s="29" t="s">
        <v>36</v>
      </c>
      <c r="R117" s="79" t="s">
        <v>37</v>
      </c>
    </row>
    <row r="118" spans="1:18" s="37" customFormat="1" ht="120" x14ac:dyDescent="0.25">
      <c r="A118" s="77" t="s">
        <v>48</v>
      </c>
      <c r="B118" s="31" t="s">
        <v>49</v>
      </c>
      <c r="C118" s="34" t="s">
        <v>117</v>
      </c>
      <c r="D118" s="41" t="s">
        <v>127</v>
      </c>
      <c r="E118" s="31" t="s">
        <v>128</v>
      </c>
      <c r="F118" s="31">
        <v>80111600</v>
      </c>
      <c r="G118" s="49" t="s">
        <v>145</v>
      </c>
      <c r="H118" s="31" t="s">
        <v>43</v>
      </c>
      <c r="I118" s="31" t="s">
        <v>31</v>
      </c>
      <c r="J118" s="31" t="s">
        <v>136</v>
      </c>
      <c r="K118" s="31" t="s">
        <v>136</v>
      </c>
      <c r="L118" s="40">
        <v>2</v>
      </c>
      <c r="M118" s="32">
        <v>6800000</v>
      </c>
      <c r="N118" s="30">
        <f>+M118*L118</f>
        <v>13600000</v>
      </c>
      <c r="O118" s="29" t="s">
        <v>144</v>
      </c>
      <c r="P118" s="29" t="s">
        <v>35</v>
      </c>
      <c r="Q118" s="29" t="s">
        <v>36</v>
      </c>
      <c r="R118" s="79" t="s">
        <v>37</v>
      </c>
    </row>
    <row r="119" spans="1:18" s="37" customFormat="1" ht="120" x14ac:dyDescent="0.25">
      <c r="A119" s="77" t="s">
        <v>48</v>
      </c>
      <c r="B119" s="31" t="s">
        <v>49</v>
      </c>
      <c r="C119" s="34" t="s">
        <v>117</v>
      </c>
      <c r="D119" s="41" t="s">
        <v>127</v>
      </c>
      <c r="E119" s="31" t="s">
        <v>128</v>
      </c>
      <c r="F119" s="31">
        <v>80111600</v>
      </c>
      <c r="G119" s="49" t="s">
        <v>146</v>
      </c>
      <c r="H119" s="31" t="s">
        <v>30</v>
      </c>
      <c r="I119" s="31" t="s">
        <v>31</v>
      </c>
      <c r="J119" s="31" t="s">
        <v>54</v>
      </c>
      <c r="K119" s="31" t="s">
        <v>32</v>
      </c>
      <c r="L119" s="40">
        <v>5</v>
      </c>
      <c r="M119" s="32">
        <v>3708000</v>
      </c>
      <c r="N119" s="30">
        <f t="shared" ref="N119" si="44">+M119*L119</f>
        <v>18540000</v>
      </c>
      <c r="O119" s="29" t="s">
        <v>121</v>
      </c>
      <c r="P119" s="29" t="s">
        <v>35</v>
      </c>
      <c r="Q119" s="29" t="s">
        <v>36</v>
      </c>
      <c r="R119" s="79" t="s">
        <v>37</v>
      </c>
    </row>
    <row r="120" spans="1:18" s="37" customFormat="1" ht="120" x14ac:dyDescent="0.25">
      <c r="A120" s="77" t="s">
        <v>48</v>
      </c>
      <c r="B120" s="31" t="s">
        <v>49</v>
      </c>
      <c r="C120" s="34" t="s">
        <v>117</v>
      </c>
      <c r="D120" s="41" t="s">
        <v>127</v>
      </c>
      <c r="E120" s="31" t="s">
        <v>128</v>
      </c>
      <c r="F120" s="31">
        <v>80111600</v>
      </c>
      <c r="G120" s="49" t="s">
        <v>146</v>
      </c>
      <c r="H120" s="31" t="s">
        <v>30</v>
      </c>
      <c r="I120" s="31" t="s">
        <v>31</v>
      </c>
      <c r="J120" s="31" t="s">
        <v>125</v>
      </c>
      <c r="K120" s="31" t="s">
        <v>125</v>
      </c>
      <c r="L120" s="40" t="s">
        <v>147</v>
      </c>
      <c r="M120" s="32">
        <v>3708000</v>
      </c>
      <c r="N120" s="30">
        <f>+M120*4+(M120/30*22)</f>
        <v>17551200</v>
      </c>
      <c r="O120" s="29" t="s">
        <v>121</v>
      </c>
      <c r="P120" s="29" t="s">
        <v>35</v>
      </c>
      <c r="Q120" s="29" t="s">
        <v>36</v>
      </c>
      <c r="R120" s="79" t="s">
        <v>37</v>
      </c>
    </row>
    <row r="121" spans="1:18" s="37" customFormat="1" ht="120" x14ac:dyDescent="0.25">
      <c r="A121" s="77" t="s">
        <v>48</v>
      </c>
      <c r="B121" s="31" t="s">
        <v>49</v>
      </c>
      <c r="C121" s="34" t="s">
        <v>117</v>
      </c>
      <c r="D121" s="41" t="s">
        <v>127</v>
      </c>
      <c r="E121" s="31" t="s">
        <v>128</v>
      </c>
      <c r="F121" s="31">
        <v>80111600</v>
      </c>
      <c r="G121" s="49" t="s">
        <v>148</v>
      </c>
      <c r="H121" s="109" t="s">
        <v>30</v>
      </c>
      <c r="I121" s="109" t="s">
        <v>31</v>
      </c>
      <c r="J121" s="31" t="s">
        <v>137</v>
      </c>
      <c r="K121" s="31" t="s">
        <v>137</v>
      </c>
      <c r="L121" s="40" t="s">
        <v>149</v>
      </c>
      <c r="M121" s="70">
        <v>3708000</v>
      </c>
      <c r="N121" s="30">
        <v>5314800</v>
      </c>
      <c r="O121" s="29" t="s">
        <v>121</v>
      </c>
      <c r="P121" s="29" t="s">
        <v>35</v>
      </c>
      <c r="Q121" s="29" t="s">
        <v>36</v>
      </c>
      <c r="R121" s="79" t="s">
        <v>37</v>
      </c>
    </row>
    <row r="122" spans="1:18" s="37" customFormat="1" ht="120" x14ac:dyDescent="0.25">
      <c r="A122" s="77" t="s">
        <v>48</v>
      </c>
      <c r="B122" s="31" t="s">
        <v>49</v>
      </c>
      <c r="C122" s="34" t="s">
        <v>117</v>
      </c>
      <c r="D122" s="41" t="s">
        <v>127</v>
      </c>
      <c r="E122" s="31" t="s">
        <v>128</v>
      </c>
      <c r="F122" s="31">
        <v>80111600</v>
      </c>
      <c r="G122" s="49" t="s">
        <v>150</v>
      </c>
      <c r="H122" s="31" t="s">
        <v>30</v>
      </c>
      <c r="I122" s="31" t="s">
        <v>31</v>
      </c>
      <c r="J122" s="31" t="s">
        <v>54</v>
      </c>
      <c r="K122" s="31" t="s">
        <v>32</v>
      </c>
      <c r="L122" s="40">
        <v>5</v>
      </c>
      <c r="M122" s="32">
        <v>3090000</v>
      </c>
      <c r="N122" s="30">
        <f t="shared" ref="N122:N133" si="45">+M122*L122</f>
        <v>15450000</v>
      </c>
      <c r="O122" s="29" t="s">
        <v>144</v>
      </c>
      <c r="P122" s="29" t="s">
        <v>35</v>
      </c>
      <c r="Q122" s="29" t="s">
        <v>36</v>
      </c>
      <c r="R122" s="79" t="s">
        <v>37</v>
      </c>
    </row>
    <row r="123" spans="1:18" s="37" customFormat="1" ht="120" x14ac:dyDescent="0.25">
      <c r="A123" s="77" t="s">
        <v>48</v>
      </c>
      <c r="B123" s="31" t="s">
        <v>49</v>
      </c>
      <c r="C123" s="34" t="s">
        <v>117</v>
      </c>
      <c r="D123" s="41" t="s">
        <v>127</v>
      </c>
      <c r="E123" s="31" t="s">
        <v>128</v>
      </c>
      <c r="F123" s="31">
        <v>80111600</v>
      </c>
      <c r="G123" s="49" t="s">
        <v>150</v>
      </c>
      <c r="H123" s="31" t="s">
        <v>30</v>
      </c>
      <c r="I123" s="31" t="s">
        <v>31</v>
      </c>
      <c r="J123" s="31" t="s">
        <v>125</v>
      </c>
      <c r="K123" s="31" t="s">
        <v>125</v>
      </c>
      <c r="L123" s="40" t="s">
        <v>151</v>
      </c>
      <c r="M123" s="32">
        <v>3090000</v>
      </c>
      <c r="N123" s="30">
        <f>+M123*4+(M123/30*21)</f>
        <v>14523000</v>
      </c>
      <c r="O123" s="29" t="s">
        <v>144</v>
      </c>
      <c r="P123" s="29" t="s">
        <v>35</v>
      </c>
      <c r="Q123" s="29" t="s">
        <v>36</v>
      </c>
      <c r="R123" s="79" t="s">
        <v>37</v>
      </c>
    </row>
    <row r="124" spans="1:18" s="37" customFormat="1" ht="120" x14ac:dyDescent="0.25">
      <c r="A124" s="77" t="s">
        <v>48</v>
      </c>
      <c r="B124" s="31" t="s">
        <v>49</v>
      </c>
      <c r="C124" s="34" t="s">
        <v>117</v>
      </c>
      <c r="D124" s="41" t="s">
        <v>127</v>
      </c>
      <c r="E124" s="31" t="s">
        <v>128</v>
      </c>
      <c r="F124" s="31">
        <v>80111600</v>
      </c>
      <c r="G124" s="49" t="s">
        <v>152</v>
      </c>
      <c r="H124" s="109" t="s">
        <v>30</v>
      </c>
      <c r="I124" s="109" t="s">
        <v>31</v>
      </c>
      <c r="J124" s="31" t="s">
        <v>137</v>
      </c>
      <c r="K124" s="31" t="s">
        <v>137</v>
      </c>
      <c r="L124" s="109" t="s">
        <v>153</v>
      </c>
      <c r="M124" s="70">
        <v>3090000</v>
      </c>
      <c r="N124" s="30">
        <v>4738000</v>
      </c>
      <c r="O124" s="29" t="s">
        <v>144</v>
      </c>
      <c r="P124" s="29" t="s">
        <v>35</v>
      </c>
      <c r="Q124" s="29" t="s">
        <v>36</v>
      </c>
      <c r="R124" s="79" t="s">
        <v>37</v>
      </c>
    </row>
    <row r="125" spans="1:18" s="37" customFormat="1" ht="120" x14ac:dyDescent="0.25">
      <c r="A125" s="77" t="s">
        <v>48</v>
      </c>
      <c r="B125" s="31" t="s">
        <v>49</v>
      </c>
      <c r="C125" s="34" t="s">
        <v>117</v>
      </c>
      <c r="D125" s="41" t="s">
        <v>127</v>
      </c>
      <c r="E125" s="31" t="s">
        <v>128</v>
      </c>
      <c r="F125" s="31">
        <v>80111600</v>
      </c>
      <c r="G125" s="49" t="s">
        <v>150</v>
      </c>
      <c r="H125" s="31" t="s">
        <v>30</v>
      </c>
      <c r="I125" s="31" t="s">
        <v>31</v>
      </c>
      <c r="J125" s="31" t="s">
        <v>54</v>
      </c>
      <c r="K125" s="31" t="s">
        <v>32</v>
      </c>
      <c r="L125" s="40">
        <v>5</v>
      </c>
      <c r="M125" s="32">
        <v>3090000</v>
      </c>
      <c r="N125" s="30">
        <f t="shared" si="45"/>
        <v>15450000</v>
      </c>
      <c r="O125" s="29" t="s">
        <v>144</v>
      </c>
      <c r="P125" s="29" t="s">
        <v>35</v>
      </c>
      <c r="Q125" s="29" t="s">
        <v>36</v>
      </c>
      <c r="R125" s="79" t="s">
        <v>37</v>
      </c>
    </row>
    <row r="126" spans="1:18" s="37" customFormat="1" ht="120" x14ac:dyDescent="0.25">
      <c r="A126" s="77" t="s">
        <v>48</v>
      </c>
      <c r="B126" s="31" t="s">
        <v>49</v>
      </c>
      <c r="C126" s="34" t="s">
        <v>117</v>
      </c>
      <c r="D126" s="41" t="s">
        <v>127</v>
      </c>
      <c r="E126" s="31" t="s">
        <v>128</v>
      </c>
      <c r="F126" s="31">
        <v>80111600</v>
      </c>
      <c r="G126" s="49" t="s">
        <v>150</v>
      </c>
      <c r="H126" s="31" t="s">
        <v>30</v>
      </c>
      <c r="I126" s="31" t="s">
        <v>31</v>
      </c>
      <c r="J126" s="31" t="s">
        <v>125</v>
      </c>
      <c r="K126" s="31" t="s">
        <v>125</v>
      </c>
      <c r="L126" s="40" t="s">
        <v>154</v>
      </c>
      <c r="M126" s="32">
        <v>3090000</v>
      </c>
      <c r="N126" s="30">
        <f>+M126*4+(M126/30*27)</f>
        <v>15141000</v>
      </c>
      <c r="O126" s="29" t="s">
        <v>144</v>
      </c>
      <c r="P126" s="29" t="s">
        <v>35</v>
      </c>
      <c r="Q126" s="29" t="s">
        <v>36</v>
      </c>
      <c r="R126" s="79" t="s">
        <v>37</v>
      </c>
    </row>
    <row r="127" spans="1:18" s="37" customFormat="1" ht="120" x14ac:dyDescent="0.25">
      <c r="A127" s="77" t="s">
        <v>48</v>
      </c>
      <c r="B127" s="31" t="s">
        <v>49</v>
      </c>
      <c r="C127" s="34" t="s">
        <v>117</v>
      </c>
      <c r="D127" s="41" t="s">
        <v>127</v>
      </c>
      <c r="E127" s="31" t="s">
        <v>128</v>
      </c>
      <c r="F127" s="31">
        <v>80111600</v>
      </c>
      <c r="G127" s="49" t="s">
        <v>150</v>
      </c>
      <c r="H127" s="31" t="s">
        <v>30</v>
      </c>
      <c r="I127" s="31" t="s">
        <v>31</v>
      </c>
      <c r="J127" s="31" t="s">
        <v>54</v>
      </c>
      <c r="K127" s="31" t="s">
        <v>32</v>
      </c>
      <c r="L127" s="40" t="s">
        <v>155</v>
      </c>
      <c r="M127" s="32">
        <v>3090000</v>
      </c>
      <c r="N127" s="30">
        <f>+M127/30*68</f>
        <v>7004000</v>
      </c>
      <c r="O127" s="29" t="s">
        <v>144</v>
      </c>
      <c r="P127" s="29" t="s">
        <v>35</v>
      </c>
      <c r="Q127" s="29" t="s">
        <v>36</v>
      </c>
      <c r="R127" s="79" t="s">
        <v>37</v>
      </c>
    </row>
    <row r="128" spans="1:18" s="37" customFormat="1" ht="120" x14ac:dyDescent="0.25">
      <c r="A128" s="77" t="s">
        <v>48</v>
      </c>
      <c r="B128" s="31" t="s">
        <v>49</v>
      </c>
      <c r="C128" s="34" t="s">
        <v>117</v>
      </c>
      <c r="D128" s="41" t="s">
        <v>127</v>
      </c>
      <c r="E128" s="31" t="s">
        <v>128</v>
      </c>
      <c r="F128" s="31">
        <v>80111600</v>
      </c>
      <c r="G128" s="49" t="s">
        <v>156</v>
      </c>
      <c r="H128" s="31" t="s">
        <v>43</v>
      </c>
      <c r="I128" s="31" t="s">
        <v>31</v>
      </c>
      <c r="J128" s="31" t="s">
        <v>54</v>
      </c>
      <c r="K128" s="31" t="s">
        <v>32</v>
      </c>
      <c r="L128" s="40" t="s">
        <v>157</v>
      </c>
      <c r="M128" s="32">
        <v>7200000</v>
      </c>
      <c r="N128" s="30">
        <v>39080000</v>
      </c>
      <c r="O128" s="29" t="s">
        <v>121</v>
      </c>
      <c r="P128" s="29" t="s">
        <v>35</v>
      </c>
      <c r="Q128" s="29" t="s">
        <v>36</v>
      </c>
      <c r="R128" s="79" t="s">
        <v>37</v>
      </c>
    </row>
    <row r="129" spans="1:18" s="37" customFormat="1" ht="120" x14ac:dyDescent="0.25">
      <c r="A129" s="77" t="s">
        <v>48</v>
      </c>
      <c r="B129" s="31" t="s">
        <v>49</v>
      </c>
      <c r="C129" s="34" t="s">
        <v>117</v>
      </c>
      <c r="D129" s="41" t="s">
        <v>127</v>
      </c>
      <c r="E129" s="31" t="s">
        <v>128</v>
      </c>
      <c r="F129" s="31">
        <v>80111600</v>
      </c>
      <c r="G129" s="49" t="s">
        <v>158</v>
      </c>
      <c r="H129" s="31" t="s">
        <v>43</v>
      </c>
      <c r="I129" s="31" t="s">
        <v>31</v>
      </c>
      <c r="J129" s="31" t="s">
        <v>54</v>
      </c>
      <c r="K129" s="31" t="s">
        <v>32</v>
      </c>
      <c r="L129" s="40" t="s">
        <v>159</v>
      </c>
      <c r="M129" s="32">
        <v>5560000</v>
      </c>
      <c r="N129" s="30">
        <v>27429333</v>
      </c>
      <c r="O129" s="29" t="s">
        <v>121</v>
      </c>
      <c r="P129" s="29" t="s">
        <v>35</v>
      </c>
      <c r="Q129" s="29" t="s">
        <v>36</v>
      </c>
      <c r="R129" s="79" t="s">
        <v>37</v>
      </c>
    </row>
    <row r="130" spans="1:18" s="37" customFormat="1" ht="120" x14ac:dyDescent="0.25">
      <c r="A130" s="77" t="s">
        <v>48</v>
      </c>
      <c r="B130" s="31" t="s">
        <v>49</v>
      </c>
      <c r="C130" s="34" t="s">
        <v>117</v>
      </c>
      <c r="D130" s="41" t="s">
        <v>127</v>
      </c>
      <c r="E130" s="31" t="s">
        <v>128</v>
      </c>
      <c r="F130" s="31">
        <v>80111600</v>
      </c>
      <c r="G130" s="49" t="s">
        <v>160</v>
      </c>
      <c r="H130" s="31" t="s">
        <v>43</v>
      </c>
      <c r="I130" s="31" t="s">
        <v>31</v>
      </c>
      <c r="J130" s="31" t="s">
        <v>54</v>
      </c>
      <c r="K130" s="31" t="s">
        <v>32</v>
      </c>
      <c r="L130" s="40" t="s">
        <v>161</v>
      </c>
      <c r="M130" s="32">
        <v>5922500</v>
      </c>
      <c r="N130" s="30">
        <v>62383667</v>
      </c>
      <c r="O130" s="29" t="s">
        <v>121</v>
      </c>
      <c r="P130" s="29" t="s">
        <v>35</v>
      </c>
      <c r="Q130" s="29" t="s">
        <v>36</v>
      </c>
      <c r="R130" s="79" t="s">
        <v>37</v>
      </c>
    </row>
    <row r="131" spans="1:18" s="37" customFormat="1" ht="150" x14ac:dyDescent="0.25">
      <c r="A131" s="77" t="s">
        <v>48</v>
      </c>
      <c r="B131" s="31" t="s">
        <v>49</v>
      </c>
      <c r="C131" s="34" t="s">
        <v>117</v>
      </c>
      <c r="D131" s="41" t="s">
        <v>127</v>
      </c>
      <c r="E131" s="31" t="s">
        <v>128</v>
      </c>
      <c r="F131" s="31">
        <v>80111600</v>
      </c>
      <c r="G131" s="49" t="s">
        <v>162</v>
      </c>
      <c r="H131" s="31" t="s">
        <v>43</v>
      </c>
      <c r="I131" s="31" t="s">
        <v>31</v>
      </c>
      <c r="J131" s="31" t="s">
        <v>136</v>
      </c>
      <c r="K131" s="31" t="s">
        <v>136</v>
      </c>
      <c r="L131" s="40">
        <v>2</v>
      </c>
      <c r="M131" s="32">
        <v>5922500</v>
      </c>
      <c r="N131" s="30">
        <f>+M131*L131</f>
        <v>11845000</v>
      </c>
      <c r="O131" s="29" t="s">
        <v>121</v>
      </c>
      <c r="P131" s="29" t="s">
        <v>35</v>
      </c>
      <c r="Q131" s="29" t="s">
        <v>36</v>
      </c>
      <c r="R131" s="79" t="s">
        <v>37</v>
      </c>
    </row>
    <row r="132" spans="1:18" s="37" customFormat="1" ht="120" x14ac:dyDescent="0.25">
      <c r="A132" s="77" t="s">
        <v>48</v>
      </c>
      <c r="B132" s="31" t="s">
        <v>49</v>
      </c>
      <c r="C132" s="34" t="s">
        <v>117</v>
      </c>
      <c r="D132" s="41" t="s">
        <v>127</v>
      </c>
      <c r="E132" s="31" t="s">
        <v>128</v>
      </c>
      <c r="F132" s="31">
        <v>80111600</v>
      </c>
      <c r="G132" s="49" t="s">
        <v>163</v>
      </c>
      <c r="H132" s="31" t="s">
        <v>43</v>
      </c>
      <c r="I132" s="31" t="s">
        <v>31</v>
      </c>
      <c r="J132" s="31" t="s">
        <v>54</v>
      </c>
      <c r="K132" s="31" t="s">
        <v>32</v>
      </c>
      <c r="L132" s="40">
        <v>11</v>
      </c>
      <c r="M132" s="32">
        <v>5560000</v>
      </c>
      <c r="N132" s="30">
        <f t="shared" ref="N132" si="46">+M132*L132</f>
        <v>61160000</v>
      </c>
      <c r="O132" s="29" t="s">
        <v>121</v>
      </c>
      <c r="P132" s="29" t="s">
        <v>35</v>
      </c>
      <c r="Q132" s="29" t="s">
        <v>36</v>
      </c>
      <c r="R132" s="79" t="s">
        <v>37</v>
      </c>
    </row>
    <row r="133" spans="1:18" s="37" customFormat="1" ht="120" x14ac:dyDescent="0.25">
      <c r="A133" s="77" t="s">
        <v>48</v>
      </c>
      <c r="B133" s="31" t="s">
        <v>49</v>
      </c>
      <c r="C133" s="34" t="s">
        <v>117</v>
      </c>
      <c r="D133" s="41" t="s">
        <v>127</v>
      </c>
      <c r="E133" s="31" t="s">
        <v>128</v>
      </c>
      <c r="F133" s="31">
        <v>80111600</v>
      </c>
      <c r="G133" s="49" t="s">
        <v>164</v>
      </c>
      <c r="H133" s="31" t="s">
        <v>43</v>
      </c>
      <c r="I133" s="31" t="s">
        <v>31</v>
      </c>
      <c r="J133" s="31" t="s">
        <v>136</v>
      </c>
      <c r="K133" s="31" t="s">
        <v>136</v>
      </c>
      <c r="L133" s="40">
        <v>2</v>
      </c>
      <c r="M133" s="32">
        <v>5560000</v>
      </c>
      <c r="N133" s="30">
        <f t="shared" si="45"/>
        <v>11120000</v>
      </c>
      <c r="O133" s="29" t="s">
        <v>121</v>
      </c>
      <c r="P133" s="29" t="s">
        <v>35</v>
      </c>
      <c r="Q133" s="29" t="s">
        <v>36</v>
      </c>
      <c r="R133" s="79" t="s">
        <v>37</v>
      </c>
    </row>
    <row r="134" spans="1:18" s="37" customFormat="1" ht="120" x14ac:dyDescent="0.25">
      <c r="A134" s="77" t="s">
        <v>48</v>
      </c>
      <c r="B134" s="31" t="s">
        <v>49</v>
      </c>
      <c r="C134" s="34" t="s">
        <v>117</v>
      </c>
      <c r="D134" s="41" t="s">
        <v>127</v>
      </c>
      <c r="E134" s="31" t="s">
        <v>128</v>
      </c>
      <c r="F134" s="31">
        <v>80111600</v>
      </c>
      <c r="G134" s="49" t="s">
        <v>165</v>
      </c>
      <c r="H134" s="31" t="s">
        <v>43</v>
      </c>
      <c r="I134" s="31" t="s">
        <v>31</v>
      </c>
      <c r="J134" s="31" t="s">
        <v>54</v>
      </c>
      <c r="K134" s="31" t="s">
        <v>32</v>
      </c>
      <c r="L134" s="40" t="s">
        <v>166</v>
      </c>
      <c r="M134" s="32">
        <v>4490000</v>
      </c>
      <c r="N134" s="30">
        <f>+M134/30*108</f>
        <v>16163999.999999998</v>
      </c>
      <c r="O134" s="29" t="s">
        <v>121</v>
      </c>
      <c r="P134" s="29" t="s">
        <v>35</v>
      </c>
      <c r="Q134" s="29" t="s">
        <v>36</v>
      </c>
      <c r="R134" s="79" t="s">
        <v>37</v>
      </c>
    </row>
    <row r="135" spans="1:18" s="37" customFormat="1" ht="120" x14ac:dyDescent="0.25">
      <c r="A135" s="77" t="s">
        <v>48</v>
      </c>
      <c r="B135" s="31" t="s">
        <v>49</v>
      </c>
      <c r="C135" s="34" t="s">
        <v>117</v>
      </c>
      <c r="D135" s="41" t="s">
        <v>127</v>
      </c>
      <c r="E135" s="31" t="s">
        <v>128</v>
      </c>
      <c r="F135" s="31">
        <v>80111600</v>
      </c>
      <c r="G135" s="49" t="s">
        <v>167</v>
      </c>
      <c r="H135" s="31" t="s">
        <v>43</v>
      </c>
      <c r="I135" s="31" t="s">
        <v>31</v>
      </c>
      <c r="J135" s="31" t="s">
        <v>54</v>
      </c>
      <c r="K135" s="31" t="s">
        <v>32</v>
      </c>
      <c r="L135" s="40" t="s">
        <v>168</v>
      </c>
      <c r="M135" s="32">
        <v>4277000</v>
      </c>
      <c r="N135" s="30">
        <f>+M135/30*295</f>
        <v>42057166.666666664</v>
      </c>
      <c r="O135" s="29" t="s">
        <v>121</v>
      </c>
      <c r="P135" s="29" t="s">
        <v>35</v>
      </c>
      <c r="Q135" s="29" t="s">
        <v>36</v>
      </c>
      <c r="R135" s="79" t="s">
        <v>37</v>
      </c>
    </row>
    <row r="136" spans="1:18" s="37" customFormat="1" ht="120" x14ac:dyDescent="0.25">
      <c r="A136" s="77" t="s">
        <v>48</v>
      </c>
      <c r="B136" s="31" t="s">
        <v>49</v>
      </c>
      <c r="C136" s="34" t="s">
        <v>117</v>
      </c>
      <c r="D136" s="41" t="s">
        <v>127</v>
      </c>
      <c r="E136" s="31" t="s">
        <v>128</v>
      </c>
      <c r="F136" s="31">
        <v>80111600</v>
      </c>
      <c r="G136" s="49" t="s">
        <v>169</v>
      </c>
      <c r="H136" s="31" t="s">
        <v>43</v>
      </c>
      <c r="I136" s="31" t="s">
        <v>31</v>
      </c>
      <c r="J136" s="31" t="s">
        <v>136</v>
      </c>
      <c r="K136" s="31" t="s">
        <v>136</v>
      </c>
      <c r="L136" s="40">
        <v>2</v>
      </c>
      <c r="M136" s="32">
        <v>4277000</v>
      </c>
      <c r="N136" s="30">
        <f>+M136*L136</f>
        <v>8554000</v>
      </c>
      <c r="O136" s="29" t="s">
        <v>121</v>
      </c>
      <c r="P136" s="29" t="s">
        <v>35</v>
      </c>
      <c r="Q136" s="29" t="s">
        <v>36</v>
      </c>
      <c r="R136" s="79" t="s">
        <v>37</v>
      </c>
    </row>
    <row r="137" spans="1:18" s="37" customFormat="1" ht="120" x14ac:dyDescent="0.25">
      <c r="A137" s="77" t="s">
        <v>48</v>
      </c>
      <c r="B137" s="31" t="s">
        <v>49</v>
      </c>
      <c r="C137" s="42" t="s">
        <v>117</v>
      </c>
      <c r="D137" s="41" t="s">
        <v>127</v>
      </c>
      <c r="E137" s="31" t="s">
        <v>128</v>
      </c>
      <c r="F137" s="31">
        <v>80111600</v>
      </c>
      <c r="G137" s="49" t="s">
        <v>170</v>
      </c>
      <c r="H137" s="31" t="s">
        <v>30</v>
      </c>
      <c r="I137" s="31" t="s">
        <v>31</v>
      </c>
      <c r="J137" s="31" t="s">
        <v>54</v>
      </c>
      <c r="K137" s="31" t="s">
        <v>32</v>
      </c>
      <c r="L137" s="40">
        <v>5</v>
      </c>
      <c r="M137" s="32">
        <v>4000000</v>
      </c>
      <c r="N137" s="30">
        <f t="shared" ref="N137" si="47">+L137*M137</f>
        <v>20000000</v>
      </c>
      <c r="O137" s="29" t="s">
        <v>121</v>
      </c>
      <c r="P137" s="29" t="s">
        <v>35</v>
      </c>
      <c r="Q137" s="29" t="s">
        <v>36</v>
      </c>
      <c r="R137" s="79" t="s">
        <v>37</v>
      </c>
    </row>
    <row r="138" spans="1:18" s="37" customFormat="1" ht="120" x14ac:dyDescent="0.25">
      <c r="A138" s="77" t="s">
        <v>48</v>
      </c>
      <c r="B138" s="31" t="s">
        <v>49</v>
      </c>
      <c r="C138" s="42" t="s">
        <v>117</v>
      </c>
      <c r="D138" s="41" t="s">
        <v>127</v>
      </c>
      <c r="E138" s="31" t="s">
        <v>128</v>
      </c>
      <c r="F138" s="31">
        <v>80111600</v>
      </c>
      <c r="G138" s="49" t="s">
        <v>170</v>
      </c>
      <c r="H138" s="31" t="s">
        <v>30</v>
      </c>
      <c r="I138" s="31" t="s">
        <v>31</v>
      </c>
      <c r="J138" s="31" t="s">
        <v>125</v>
      </c>
      <c r="K138" s="31" t="s">
        <v>125</v>
      </c>
      <c r="L138" s="40" t="s">
        <v>171</v>
      </c>
      <c r="M138" s="32">
        <v>4000000</v>
      </c>
      <c r="N138" s="30">
        <f>+M138*3+(M138/30*27)</f>
        <v>15600000</v>
      </c>
      <c r="O138" s="29" t="s">
        <v>121</v>
      </c>
      <c r="P138" s="29" t="s">
        <v>35</v>
      </c>
      <c r="Q138" s="29" t="s">
        <v>36</v>
      </c>
      <c r="R138" s="79" t="s">
        <v>37</v>
      </c>
    </row>
    <row r="139" spans="1:18" s="37" customFormat="1" ht="120" x14ac:dyDescent="0.25">
      <c r="A139" s="77" t="s">
        <v>48</v>
      </c>
      <c r="B139" s="31" t="s">
        <v>49</v>
      </c>
      <c r="C139" s="42" t="s">
        <v>117</v>
      </c>
      <c r="D139" s="41" t="s">
        <v>127</v>
      </c>
      <c r="E139" s="31" t="s">
        <v>128</v>
      </c>
      <c r="F139" s="31">
        <v>80111600</v>
      </c>
      <c r="G139" s="49" t="s">
        <v>172</v>
      </c>
      <c r="H139" s="109" t="s">
        <v>30</v>
      </c>
      <c r="I139" s="109" t="s">
        <v>31</v>
      </c>
      <c r="J139" s="31" t="s">
        <v>137</v>
      </c>
      <c r="K139" s="31" t="s">
        <v>137</v>
      </c>
      <c r="L139" s="109" t="s">
        <v>173</v>
      </c>
      <c r="M139" s="70">
        <v>4000000</v>
      </c>
      <c r="N139" s="30">
        <v>8400000</v>
      </c>
      <c r="O139" s="29" t="s">
        <v>121</v>
      </c>
      <c r="P139" s="29" t="s">
        <v>35</v>
      </c>
      <c r="Q139" s="29" t="s">
        <v>36</v>
      </c>
      <c r="R139" s="79" t="s">
        <v>37</v>
      </c>
    </row>
    <row r="140" spans="1:18" s="37" customFormat="1" ht="120" x14ac:dyDescent="0.25">
      <c r="A140" s="77" t="s">
        <v>48</v>
      </c>
      <c r="B140" s="31" t="s">
        <v>49</v>
      </c>
      <c r="C140" s="42" t="s">
        <v>117</v>
      </c>
      <c r="D140" s="41" t="s">
        <v>127</v>
      </c>
      <c r="E140" s="31" t="s">
        <v>128</v>
      </c>
      <c r="F140" s="31">
        <v>80111600</v>
      </c>
      <c r="G140" s="49" t="s">
        <v>174</v>
      </c>
      <c r="H140" s="31" t="s">
        <v>30</v>
      </c>
      <c r="I140" s="31" t="s">
        <v>31</v>
      </c>
      <c r="J140" s="31" t="s">
        <v>54</v>
      </c>
      <c r="K140" s="31" t="s">
        <v>32</v>
      </c>
      <c r="L140" s="40">
        <v>5</v>
      </c>
      <c r="M140" s="32">
        <v>5000000</v>
      </c>
      <c r="N140" s="30">
        <f t="shared" ref="N140:N145" si="48">+L140*M140</f>
        <v>25000000</v>
      </c>
      <c r="O140" s="29" t="s">
        <v>121</v>
      </c>
      <c r="P140" s="29" t="s">
        <v>35</v>
      </c>
      <c r="Q140" s="29" t="s">
        <v>36</v>
      </c>
      <c r="R140" s="79" t="s">
        <v>37</v>
      </c>
    </row>
    <row r="141" spans="1:18" s="37" customFormat="1" ht="120" x14ac:dyDescent="0.25">
      <c r="A141" s="77" t="s">
        <v>48</v>
      </c>
      <c r="B141" s="31" t="s">
        <v>49</v>
      </c>
      <c r="C141" s="42" t="s">
        <v>117</v>
      </c>
      <c r="D141" s="41" t="s">
        <v>127</v>
      </c>
      <c r="E141" s="31" t="s">
        <v>128</v>
      </c>
      <c r="F141" s="31">
        <v>80111600</v>
      </c>
      <c r="G141" s="49" t="s">
        <v>174</v>
      </c>
      <c r="H141" s="31" t="s">
        <v>30</v>
      </c>
      <c r="I141" s="31" t="s">
        <v>31</v>
      </c>
      <c r="J141" s="31" t="s">
        <v>84</v>
      </c>
      <c r="K141" s="31" t="s">
        <v>125</v>
      </c>
      <c r="L141" s="40">
        <v>3</v>
      </c>
      <c r="M141" s="32">
        <v>5000000</v>
      </c>
      <c r="N141" s="30">
        <f t="shared" ref="N141" si="49">+L141*M141</f>
        <v>15000000</v>
      </c>
      <c r="O141" s="29" t="s">
        <v>121</v>
      </c>
      <c r="P141" s="29" t="s">
        <v>35</v>
      </c>
      <c r="Q141" s="29" t="s">
        <v>36</v>
      </c>
      <c r="R141" s="79" t="s">
        <v>37</v>
      </c>
    </row>
    <row r="142" spans="1:18" s="37" customFormat="1" ht="120" x14ac:dyDescent="0.25">
      <c r="A142" s="77" t="s">
        <v>48</v>
      </c>
      <c r="B142" s="31" t="s">
        <v>49</v>
      </c>
      <c r="C142" s="42" t="s">
        <v>117</v>
      </c>
      <c r="D142" s="41" t="s">
        <v>127</v>
      </c>
      <c r="E142" s="31" t="s">
        <v>128</v>
      </c>
      <c r="F142" s="31">
        <v>80111600</v>
      </c>
      <c r="G142" s="49" t="s">
        <v>175</v>
      </c>
      <c r="H142" s="31" t="s">
        <v>30</v>
      </c>
      <c r="I142" s="31" t="s">
        <v>31</v>
      </c>
      <c r="J142" s="31" t="s">
        <v>136</v>
      </c>
      <c r="K142" s="31" t="s">
        <v>136</v>
      </c>
      <c r="L142" s="40">
        <v>1.5</v>
      </c>
      <c r="M142" s="32">
        <v>5000000</v>
      </c>
      <c r="N142" s="30">
        <f t="shared" si="48"/>
        <v>7500000</v>
      </c>
      <c r="O142" s="29" t="s">
        <v>121</v>
      </c>
      <c r="P142" s="29" t="s">
        <v>35</v>
      </c>
      <c r="Q142" s="29" t="s">
        <v>36</v>
      </c>
      <c r="R142" s="79" t="s">
        <v>37</v>
      </c>
    </row>
    <row r="143" spans="1:18" s="37" customFormat="1" ht="120" x14ac:dyDescent="0.25">
      <c r="A143" s="77" t="s">
        <v>48</v>
      </c>
      <c r="B143" s="31" t="s">
        <v>49</v>
      </c>
      <c r="C143" s="42" t="s">
        <v>117</v>
      </c>
      <c r="D143" s="41" t="s">
        <v>127</v>
      </c>
      <c r="E143" s="31" t="s">
        <v>128</v>
      </c>
      <c r="F143" s="31">
        <v>80111600</v>
      </c>
      <c r="G143" s="49" t="s">
        <v>174</v>
      </c>
      <c r="H143" s="31" t="s">
        <v>30</v>
      </c>
      <c r="I143" s="31" t="s">
        <v>31</v>
      </c>
      <c r="J143" s="31" t="s">
        <v>54</v>
      </c>
      <c r="K143" s="31" t="s">
        <v>32</v>
      </c>
      <c r="L143" s="40">
        <v>5</v>
      </c>
      <c r="M143" s="32">
        <v>4000000</v>
      </c>
      <c r="N143" s="30">
        <f t="shared" si="48"/>
        <v>20000000</v>
      </c>
      <c r="O143" s="29" t="s">
        <v>121</v>
      </c>
      <c r="P143" s="29" t="s">
        <v>35</v>
      </c>
      <c r="Q143" s="29" t="s">
        <v>36</v>
      </c>
      <c r="R143" s="79" t="s">
        <v>37</v>
      </c>
    </row>
    <row r="144" spans="1:18" s="37" customFormat="1" ht="120" x14ac:dyDescent="0.25">
      <c r="A144" s="77" t="s">
        <v>48</v>
      </c>
      <c r="B144" s="31" t="s">
        <v>49</v>
      </c>
      <c r="C144" s="42" t="s">
        <v>117</v>
      </c>
      <c r="D144" s="41" t="s">
        <v>127</v>
      </c>
      <c r="E144" s="31" t="s">
        <v>128</v>
      </c>
      <c r="F144" s="31">
        <v>80111600</v>
      </c>
      <c r="G144" s="49" t="s">
        <v>174</v>
      </c>
      <c r="H144" s="31" t="s">
        <v>30</v>
      </c>
      <c r="I144" s="31" t="s">
        <v>31</v>
      </c>
      <c r="J144" s="31" t="s">
        <v>84</v>
      </c>
      <c r="K144" s="31" t="s">
        <v>125</v>
      </c>
      <c r="L144" s="40">
        <v>3</v>
      </c>
      <c r="M144" s="32">
        <v>4000000</v>
      </c>
      <c r="N144" s="30">
        <f t="shared" ref="N144" si="50">+L144*M144</f>
        <v>12000000</v>
      </c>
      <c r="O144" s="29" t="s">
        <v>121</v>
      </c>
      <c r="P144" s="29" t="s">
        <v>35</v>
      </c>
      <c r="Q144" s="29" t="s">
        <v>36</v>
      </c>
      <c r="R144" s="79" t="s">
        <v>37</v>
      </c>
    </row>
    <row r="145" spans="1:18" s="37" customFormat="1" ht="120" x14ac:dyDescent="0.25">
      <c r="A145" s="77" t="s">
        <v>48</v>
      </c>
      <c r="B145" s="31" t="s">
        <v>49</v>
      </c>
      <c r="C145" s="42" t="s">
        <v>117</v>
      </c>
      <c r="D145" s="41" t="s">
        <v>127</v>
      </c>
      <c r="E145" s="31" t="s">
        <v>128</v>
      </c>
      <c r="F145" s="31">
        <v>80111600</v>
      </c>
      <c r="G145" s="49" t="s">
        <v>176</v>
      </c>
      <c r="H145" s="31" t="s">
        <v>30</v>
      </c>
      <c r="I145" s="31" t="s">
        <v>31</v>
      </c>
      <c r="J145" s="31" t="s">
        <v>136</v>
      </c>
      <c r="K145" s="31" t="s">
        <v>136</v>
      </c>
      <c r="L145" s="40">
        <v>1.5</v>
      </c>
      <c r="M145" s="32">
        <v>4000000</v>
      </c>
      <c r="N145" s="30">
        <f t="shared" si="48"/>
        <v>6000000</v>
      </c>
      <c r="O145" s="29" t="s">
        <v>121</v>
      </c>
      <c r="P145" s="29" t="s">
        <v>35</v>
      </c>
      <c r="Q145" s="29" t="s">
        <v>36</v>
      </c>
      <c r="R145" s="79" t="s">
        <v>37</v>
      </c>
    </row>
    <row r="146" spans="1:18" s="37" customFormat="1" ht="120" x14ac:dyDescent="0.25">
      <c r="A146" s="77" t="s">
        <v>48</v>
      </c>
      <c r="B146" s="31" t="s">
        <v>49</v>
      </c>
      <c r="C146" s="31" t="s">
        <v>117</v>
      </c>
      <c r="D146" s="31" t="s">
        <v>127</v>
      </c>
      <c r="E146" s="31" t="s">
        <v>128</v>
      </c>
      <c r="F146" s="31">
        <v>80111600</v>
      </c>
      <c r="G146" s="49" t="s">
        <v>177</v>
      </c>
      <c r="H146" s="31" t="s">
        <v>30</v>
      </c>
      <c r="I146" s="31" t="s">
        <v>31</v>
      </c>
      <c r="J146" s="31" t="s">
        <v>54</v>
      </c>
      <c r="K146" s="31" t="s">
        <v>32</v>
      </c>
      <c r="L146" s="40">
        <v>5</v>
      </c>
      <c r="M146" s="32">
        <v>4500000</v>
      </c>
      <c r="N146" s="30">
        <f t="shared" ref="N146" si="51">+L146*M146</f>
        <v>22500000</v>
      </c>
      <c r="O146" s="29" t="s">
        <v>144</v>
      </c>
      <c r="P146" s="29" t="s">
        <v>35</v>
      </c>
      <c r="Q146" s="29" t="s">
        <v>36</v>
      </c>
      <c r="R146" s="79" t="s">
        <v>37</v>
      </c>
    </row>
    <row r="147" spans="1:18" s="37" customFormat="1" ht="120" x14ac:dyDescent="0.25">
      <c r="A147" s="77" t="s">
        <v>48</v>
      </c>
      <c r="B147" s="31" t="s">
        <v>49</v>
      </c>
      <c r="C147" s="31" t="s">
        <v>117</v>
      </c>
      <c r="D147" s="31" t="s">
        <v>127</v>
      </c>
      <c r="E147" s="31" t="s">
        <v>128</v>
      </c>
      <c r="F147" s="31">
        <v>80111600</v>
      </c>
      <c r="G147" s="49" t="s">
        <v>177</v>
      </c>
      <c r="H147" s="31" t="s">
        <v>30</v>
      </c>
      <c r="I147" s="31" t="s">
        <v>31</v>
      </c>
      <c r="J147" s="31" t="s">
        <v>125</v>
      </c>
      <c r="K147" s="31" t="s">
        <v>39</v>
      </c>
      <c r="L147" s="40" t="s">
        <v>178</v>
      </c>
      <c r="M147" s="32">
        <v>4500000</v>
      </c>
      <c r="N147" s="30">
        <f>+M147*4+(M147/30*11)</f>
        <v>19650000</v>
      </c>
      <c r="O147" s="29" t="s">
        <v>144</v>
      </c>
      <c r="P147" s="29" t="s">
        <v>35</v>
      </c>
      <c r="Q147" s="29" t="s">
        <v>36</v>
      </c>
      <c r="R147" s="79" t="s">
        <v>37</v>
      </c>
    </row>
    <row r="148" spans="1:18" s="37" customFormat="1" ht="120" x14ac:dyDescent="0.25">
      <c r="A148" s="77" t="s">
        <v>48</v>
      </c>
      <c r="B148" s="31" t="s">
        <v>49</v>
      </c>
      <c r="C148" s="42" t="s">
        <v>117</v>
      </c>
      <c r="D148" s="34" t="s">
        <v>127</v>
      </c>
      <c r="E148" s="31" t="s">
        <v>128</v>
      </c>
      <c r="F148" s="31">
        <v>80111600</v>
      </c>
      <c r="G148" s="49" t="s">
        <v>179</v>
      </c>
      <c r="H148" s="31" t="s">
        <v>30</v>
      </c>
      <c r="I148" s="31" t="s">
        <v>31</v>
      </c>
      <c r="J148" s="31" t="s">
        <v>54</v>
      </c>
      <c r="K148" s="31" t="s">
        <v>32</v>
      </c>
      <c r="L148" s="40">
        <v>5</v>
      </c>
      <c r="M148" s="32">
        <v>4500000</v>
      </c>
      <c r="N148" s="30">
        <f t="shared" ref="N148:N165" si="52">+M148*L148</f>
        <v>22500000</v>
      </c>
      <c r="O148" s="29" t="s">
        <v>121</v>
      </c>
      <c r="P148" s="29" t="s">
        <v>35</v>
      </c>
      <c r="Q148" s="29" t="s">
        <v>36</v>
      </c>
      <c r="R148" s="79" t="s">
        <v>37</v>
      </c>
    </row>
    <row r="149" spans="1:18" s="37" customFormat="1" ht="120" x14ac:dyDescent="0.25">
      <c r="A149" s="77" t="s">
        <v>48</v>
      </c>
      <c r="B149" s="31" t="s">
        <v>49</v>
      </c>
      <c r="C149" s="42" t="s">
        <v>117</v>
      </c>
      <c r="D149" s="34" t="s">
        <v>127</v>
      </c>
      <c r="E149" s="31" t="s">
        <v>128</v>
      </c>
      <c r="F149" s="31">
        <v>80111600</v>
      </c>
      <c r="G149" s="49" t="s">
        <v>179</v>
      </c>
      <c r="H149" s="31" t="s">
        <v>30</v>
      </c>
      <c r="I149" s="31" t="s">
        <v>31</v>
      </c>
      <c r="J149" s="31" t="s">
        <v>125</v>
      </c>
      <c r="K149" s="31" t="s">
        <v>39</v>
      </c>
      <c r="L149" s="40">
        <v>3</v>
      </c>
      <c r="M149" s="32">
        <v>4500000</v>
      </c>
      <c r="N149" s="30">
        <f t="shared" si="52"/>
        <v>13500000</v>
      </c>
      <c r="O149" s="29" t="s">
        <v>121</v>
      </c>
      <c r="P149" s="29" t="s">
        <v>35</v>
      </c>
      <c r="Q149" s="29" t="s">
        <v>36</v>
      </c>
      <c r="R149" s="79" t="s">
        <v>37</v>
      </c>
    </row>
    <row r="150" spans="1:18" s="37" customFormat="1" ht="120" x14ac:dyDescent="0.25">
      <c r="A150" s="77" t="s">
        <v>48</v>
      </c>
      <c r="B150" s="31" t="s">
        <v>49</v>
      </c>
      <c r="C150" s="42" t="s">
        <v>117</v>
      </c>
      <c r="D150" s="34" t="s">
        <v>127</v>
      </c>
      <c r="E150" s="31" t="s">
        <v>128</v>
      </c>
      <c r="F150" s="31">
        <v>80111600</v>
      </c>
      <c r="G150" s="49" t="s">
        <v>180</v>
      </c>
      <c r="H150" s="31" t="s">
        <v>30</v>
      </c>
      <c r="I150" s="31" t="s">
        <v>31</v>
      </c>
      <c r="J150" s="31" t="s">
        <v>54</v>
      </c>
      <c r="K150" s="31" t="s">
        <v>32</v>
      </c>
      <c r="L150" s="40" t="s">
        <v>181</v>
      </c>
      <c r="M150" s="32">
        <v>3421001</v>
      </c>
      <c r="N150" s="30">
        <f>+M150/30*149</f>
        <v>16990971.633333333</v>
      </c>
      <c r="O150" s="29" t="s">
        <v>121</v>
      </c>
      <c r="P150" s="29" t="s">
        <v>35</v>
      </c>
      <c r="Q150" s="29" t="s">
        <v>36</v>
      </c>
      <c r="R150" s="79" t="s">
        <v>37</v>
      </c>
    </row>
    <row r="151" spans="1:18" s="37" customFormat="1" ht="120" x14ac:dyDescent="0.25">
      <c r="A151" s="77" t="s">
        <v>48</v>
      </c>
      <c r="B151" s="31" t="s">
        <v>49</v>
      </c>
      <c r="C151" s="42" t="s">
        <v>117</v>
      </c>
      <c r="D151" s="34" t="s">
        <v>127</v>
      </c>
      <c r="E151" s="31" t="s">
        <v>128</v>
      </c>
      <c r="F151" s="31">
        <v>80111600</v>
      </c>
      <c r="G151" s="49" t="s">
        <v>180</v>
      </c>
      <c r="H151" s="31" t="s">
        <v>30</v>
      </c>
      <c r="I151" s="31" t="s">
        <v>31</v>
      </c>
      <c r="J151" s="31" t="s">
        <v>125</v>
      </c>
      <c r="K151" s="31" t="s">
        <v>39</v>
      </c>
      <c r="L151" s="40">
        <v>3</v>
      </c>
      <c r="M151" s="32">
        <v>3421001</v>
      </c>
      <c r="N151" s="30">
        <f t="shared" ref="N151" si="53">+M151*L151</f>
        <v>10263003</v>
      </c>
      <c r="O151" s="29" t="s">
        <v>121</v>
      </c>
      <c r="P151" s="29" t="s">
        <v>35</v>
      </c>
      <c r="Q151" s="29" t="s">
        <v>36</v>
      </c>
      <c r="R151" s="79" t="s">
        <v>37</v>
      </c>
    </row>
    <row r="152" spans="1:18" s="37" customFormat="1" ht="120" x14ac:dyDescent="0.25">
      <c r="A152" s="77" t="s">
        <v>48</v>
      </c>
      <c r="B152" s="31" t="s">
        <v>49</v>
      </c>
      <c r="C152" s="42" t="s">
        <v>117</v>
      </c>
      <c r="D152" s="34" t="s">
        <v>127</v>
      </c>
      <c r="E152" s="31" t="s">
        <v>128</v>
      </c>
      <c r="F152" s="31">
        <v>80111600</v>
      </c>
      <c r="G152" s="49" t="s">
        <v>182</v>
      </c>
      <c r="H152" s="31" t="s">
        <v>30</v>
      </c>
      <c r="I152" s="31" t="s">
        <v>31</v>
      </c>
      <c r="J152" s="31" t="s">
        <v>136</v>
      </c>
      <c r="K152" s="31" t="s">
        <v>136</v>
      </c>
      <c r="L152" s="40" t="s">
        <v>183</v>
      </c>
      <c r="M152" s="32">
        <v>3421001</v>
      </c>
      <c r="N152" s="30">
        <v>1710500</v>
      </c>
      <c r="O152" s="29" t="s">
        <v>121</v>
      </c>
      <c r="P152" s="29" t="s">
        <v>35</v>
      </c>
      <c r="Q152" s="29" t="s">
        <v>36</v>
      </c>
      <c r="R152" s="79" t="s">
        <v>37</v>
      </c>
    </row>
    <row r="153" spans="1:18" s="37" customFormat="1" ht="120" x14ac:dyDescent="0.25">
      <c r="A153" s="77" t="s">
        <v>48</v>
      </c>
      <c r="B153" s="31" t="s">
        <v>49</v>
      </c>
      <c r="C153" s="42" t="s">
        <v>117</v>
      </c>
      <c r="D153" s="34" t="s">
        <v>127</v>
      </c>
      <c r="E153" s="31" t="s">
        <v>128</v>
      </c>
      <c r="F153" s="31">
        <v>80111600</v>
      </c>
      <c r="G153" s="49" t="s">
        <v>184</v>
      </c>
      <c r="H153" s="31" t="s">
        <v>30</v>
      </c>
      <c r="I153" s="31" t="s">
        <v>31</v>
      </c>
      <c r="J153" s="31" t="s">
        <v>54</v>
      </c>
      <c r="K153" s="31" t="s">
        <v>32</v>
      </c>
      <c r="L153" s="40">
        <v>5</v>
      </c>
      <c r="M153" s="32">
        <v>4000000</v>
      </c>
      <c r="N153" s="30">
        <f t="shared" si="52"/>
        <v>20000000</v>
      </c>
      <c r="O153" s="29" t="s">
        <v>121</v>
      </c>
      <c r="P153" s="29" t="s">
        <v>35</v>
      </c>
      <c r="Q153" s="29" t="s">
        <v>36</v>
      </c>
      <c r="R153" s="79" t="s">
        <v>37</v>
      </c>
    </row>
    <row r="154" spans="1:18" s="37" customFormat="1" ht="120" x14ac:dyDescent="0.25">
      <c r="A154" s="77" t="s">
        <v>48</v>
      </c>
      <c r="B154" s="31" t="s">
        <v>49</v>
      </c>
      <c r="C154" s="42" t="s">
        <v>117</v>
      </c>
      <c r="D154" s="34" t="s">
        <v>127</v>
      </c>
      <c r="E154" s="31" t="s">
        <v>128</v>
      </c>
      <c r="F154" s="31">
        <v>80111600</v>
      </c>
      <c r="G154" s="49" t="s">
        <v>184</v>
      </c>
      <c r="H154" s="31" t="s">
        <v>30</v>
      </c>
      <c r="I154" s="31" t="s">
        <v>31</v>
      </c>
      <c r="J154" s="31" t="s">
        <v>125</v>
      </c>
      <c r="K154" s="31" t="s">
        <v>125</v>
      </c>
      <c r="L154" s="40" t="s">
        <v>185</v>
      </c>
      <c r="M154" s="32">
        <v>4000000</v>
      </c>
      <c r="N154" s="30">
        <v>28533333</v>
      </c>
      <c r="O154" s="29" t="s">
        <v>121</v>
      </c>
      <c r="P154" s="29" t="s">
        <v>35</v>
      </c>
      <c r="Q154" s="29" t="s">
        <v>36</v>
      </c>
      <c r="R154" s="79" t="s">
        <v>37</v>
      </c>
    </row>
    <row r="155" spans="1:18" s="37" customFormat="1" ht="120" x14ac:dyDescent="0.25">
      <c r="A155" s="77" t="s">
        <v>48</v>
      </c>
      <c r="B155" s="31" t="s">
        <v>49</v>
      </c>
      <c r="C155" s="42" t="s">
        <v>117</v>
      </c>
      <c r="D155" s="34" t="s">
        <v>127</v>
      </c>
      <c r="E155" s="31" t="s">
        <v>128</v>
      </c>
      <c r="F155" s="31">
        <v>80111600</v>
      </c>
      <c r="G155" s="49" t="s">
        <v>186</v>
      </c>
      <c r="H155" s="101" t="s">
        <v>30</v>
      </c>
      <c r="I155" s="101" t="s">
        <v>31</v>
      </c>
      <c r="J155" s="31" t="s">
        <v>122</v>
      </c>
      <c r="K155" s="31" t="s">
        <v>39</v>
      </c>
      <c r="L155" s="101">
        <v>3</v>
      </c>
      <c r="M155" s="70">
        <v>5000000</v>
      </c>
      <c r="N155" s="30">
        <v>15000000</v>
      </c>
      <c r="O155" s="29" t="s">
        <v>121</v>
      </c>
      <c r="P155" s="29" t="s">
        <v>35</v>
      </c>
      <c r="Q155" s="29" t="s">
        <v>36</v>
      </c>
      <c r="R155" s="79" t="s">
        <v>37</v>
      </c>
    </row>
    <row r="156" spans="1:18" s="37" customFormat="1" ht="120" x14ac:dyDescent="0.25">
      <c r="A156" s="77" t="s">
        <v>48</v>
      </c>
      <c r="B156" s="31" t="s">
        <v>49</v>
      </c>
      <c r="C156" s="42" t="s">
        <v>117</v>
      </c>
      <c r="D156" s="34" t="s">
        <v>127</v>
      </c>
      <c r="E156" s="31" t="s">
        <v>128</v>
      </c>
      <c r="F156" s="31">
        <v>80111600</v>
      </c>
      <c r="G156" s="49" t="s">
        <v>187</v>
      </c>
      <c r="H156" s="31" t="s">
        <v>30</v>
      </c>
      <c r="I156" s="31" t="s">
        <v>31</v>
      </c>
      <c r="J156" s="31" t="s">
        <v>54</v>
      </c>
      <c r="K156" s="31" t="s">
        <v>32</v>
      </c>
      <c r="L156" s="40">
        <v>5</v>
      </c>
      <c r="M156" s="32">
        <v>4000000</v>
      </c>
      <c r="N156" s="30">
        <f t="shared" si="52"/>
        <v>20000000</v>
      </c>
      <c r="O156" s="29" t="s">
        <v>121</v>
      </c>
      <c r="P156" s="29" t="s">
        <v>35</v>
      </c>
      <c r="Q156" s="29" t="s">
        <v>36</v>
      </c>
      <c r="R156" s="79" t="s">
        <v>37</v>
      </c>
    </row>
    <row r="157" spans="1:18" s="37" customFormat="1" ht="120" x14ac:dyDescent="0.25">
      <c r="A157" s="77" t="s">
        <v>48</v>
      </c>
      <c r="B157" s="31" t="s">
        <v>49</v>
      </c>
      <c r="C157" s="42" t="s">
        <v>117</v>
      </c>
      <c r="D157" s="34" t="s">
        <v>127</v>
      </c>
      <c r="E157" s="31" t="s">
        <v>128</v>
      </c>
      <c r="F157" s="31">
        <v>80111600</v>
      </c>
      <c r="G157" s="49" t="s">
        <v>187</v>
      </c>
      <c r="H157" s="31" t="s">
        <v>30</v>
      </c>
      <c r="I157" s="31" t="s">
        <v>31</v>
      </c>
      <c r="J157" s="31" t="s">
        <v>125</v>
      </c>
      <c r="K157" s="31" t="s">
        <v>39</v>
      </c>
      <c r="L157" s="40">
        <v>3</v>
      </c>
      <c r="M157" s="32">
        <v>4000000</v>
      </c>
      <c r="N157" s="30">
        <f t="shared" ref="N157" si="54">+M157*L157</f>
        <v>12000000</v>
      </c>
      <c r="O157" s="29" t="s">
        <v>121</v>
      </c>
      <c r="P157" s="29" t="s">
        <v>35</v>
      </c>
      <c r="Q157" s="29" t="s">
        <v>36</v>
      </c>
      <c r="R157" s="79" t="s">
        <v>37</v>
      </c>
    </row>
    <row r="158" spans="1:18" s="37" customFormat="1" ht="120" x14ac:dyDescent="0.25">
      <c r="A158" s="77" t="s">
        <v>48</v>
      </c>
      <c r="B158" s="31" t="s">
        <v>49</v>
      </c>
      <c r="C158" s="42" t="s">
        <v>117</v>
      </c>
      <c r="D158" s="34" t="s">
        <v>127</v>
      </c>
      <c r="E158" s="31" t="s">
        <v>128</v>
      </c>
      <c r="F158" s="31">
        <v>80111600</v>
      </c>
      <c r="G158" s="49" t="s">
        <v>188</v>
      </c>
      <c r="H158" s="31" t="s">
        <v>30</v>
      </c>
      <c r="I158" s="31" t="s">
        <v>31</v>
      </c>
      <c r="J158" s="31" t="s">
        <v>136</v>
      </c>
      <c r="K158" s="31" t="s">
        <v>136</v>
      </c>
      <c r="L158" s="40" t="s">
        <v>189</v>
      </c>
      <c r="M158" s="32">
        <v>4000000</v>
      </c>
      <c r="N158" s="30">
        <v>3333333</v>
      </c>
      <c r="O158" s="29" t="s">
        <v>121</v>
      </c>
      <c r="P158" s="29" t="s">
        <v>35</v>
      </c>
      <c r="Q158" s="29" t="s">
        <v>36</v>
      </c>
      <c r="R158" s="79" t="s">
        <v>37</v>
      </c>
    </row>
    <row r="159" spans="1:18" s="37" customFormat="1" ht="120" x14ac:dyDescent="0.25">
      <c r="A159" s="77" t="s">
        <v>48</v>
      </c>
      <c r="B159" s="31" t="s">
        <v>49</v>
      </c>
      <c r="C159" s="42" t="s">
        <v>117</v>
      </c>
      <c r="D159" s="34" t="s">
        <v>127</v>
      </c>
      <c r="E159" s="31" t="s">
        <v>128</v>
      </c>
      <c r="F159" s="31">
        <v>80111600</v>
      </c>
      <c r="G159" s="49" t="s">
        <v>190</v>
      </c>
      <c r="H159" s="31" t="s">
        <v>30</v>
      </c>
      <c r="I159" s="31" t="s">
        <v>31</v>
      </c>
      <c r="J159" s="31" t="s">
        <v>54</v>
      </c>
      <c r="K159" s="31" t="s">
        <v>32</v>
      </c>
      <c r="L159" s="40">
        <v>5</v>
      </c>
      <c r="M159" s="32">
        <v>4000000</v>
      </c>
      <c r="N159" s="30">
        <f t="shared" si="52"/>
        <v>20000000</v>
      </c>
      <c r="O159" s="29" t="s">
        <v>121</v>
      </c>
      <c r="P159" s="29" t="s">
        <v>35</v>
      </c>
      <c r="Q159" s="29" t="s">
        <v>36</v>
      </c>
      <c r="R159" s="79" t="s">
        <v>37</v>
      </c>
    </row>
    <row r="160" spans="1:18" s="37" customFormat="1" ht="120" x14ac:dyDescent="0.25">
      <c r="A160" s="77" t="s">
        <v>48</v>
      </c>
      <c r="B160" s="31" t="s">
        <v>49</v>
      </c>
      <c r="C160" s="42" t="s">
        <v>117</v>
      </c>
      <c r="D160" s="34" t="s">
        <v>127</v>
      </c>
      <c r="E160" s="31" t="s">
        <v>128</v>
      </c>
      <c r="F160" s="31">
        <v>80111600</v>
      </c>
      <c r="G160" s="49" t="s">
        <v>190</v>
      </c>
      <c r="H160" s="31" t="s">
        <v>30</v>
      </c>
      <c r="I160" s="31" t="s">
        <v>31</v>
      </c>
      <c r="J160" s="31" t="s">
        <v>125</v>
      </c>
      <c r="K160" s="31" t="s">
        <v>125</v>
      </c>
      <c r="L160" s="40" t="s">
        <v>126</v>
      </c>
      <c r="M160" s="32">
        <v>4000000</v>
      </c>
      <c r="N160" s="30">
        <v>21066667</v>
      </c>
      <c r="O160" s="29" t="s">
        <v>121</v>
      </c>
      <c r="P160" s="29" t="s">
        <v>35</v>
      </c>
      <c r="Q160" s="29" t="s">
        <v>36</v>
      </c>
      <c r="R160" s="79" t="s">
        <v>37</v>
      </c>
    </row>
    <row r="161" spans="1:18" s="37" customFormat="1" ht="120" x14ac:dyDescent="0.25">
      <c r="A161" s="77" t="s">
        <v>48</v>
      </c>
      <c r="B161" s="31" t="s">
        <v>49</v>
      </c>
      <c r="C161" s="42" t="s">
        <v>117</v>
      </c>
      <c r="D161" s="34" t="s">
        <v>127</v>
      </c>
      <c r="E161" s="31" t="s">
        <v>128</v>
      </c>
      <c r="F161" s="31">
        <v>80111600</v>
      </c>
      <c r="G161" s="49" t="s">
        <v>191</v>
      </c>
      <c r="H161" s="31" t="s">
        <v>30</v>
      </c>
      <c r="I161" s="31" t="s">
        <v>31</v>
      </c>
      <c r="J161" s="31" t="s">
        <v>54</v>
      </c>
      <c r="K161" s="31" t="s">
        <v>32</v>
      </c>
      <c r="L161" s="40">
        <v>5</v>
      </c>
      <c r="M161" s="32">
        <v>3421000</v>
      </c>
      <c r="N161" s="30">
        <f t="shared" si="52"/>
        <v>17105000</v>
      </c>
      <c r="O161" s="29" t="s">
        <v>121</v>
      </c>
      <c r="P161" s="29" t="s">
        <v>35</v>
      </c>
      <c r="Q161" s="29" t="s">
        <v>36</v>
      </c>
      <c r="R161" s="79" t="s">
        <v>37</v>
      </c>
    </row>
    <row r="162" spans="1:18" s="37" customFormat="1" ht="120" x14ac:dyDescent="0.25">
      <c r="A162" s="77" t="s">
        <v>48</v>
      </c>
      <c r="B162" s="31" t="s">
        <v>49</v>
      </c>
      <c r="C162" s="42" t="s">
        <v>117</v>
      </c>
      <c r="D162" s="34" t="s">
        <v>127</v>
      </c>
      <c r="E162" s="31" t="s">
        <v>128</v>
      </c>
      <c r="F162" s="31">
        <v>80111600</v>
      </c>
      <c r="G162" s="49" t="s">
        <v>191</v>
      </c>
      <c r="H162" s="31" t="s">
        <v>30</v>
      </c>
      <c r="I162" s="31" t="s">
        <v>31</v>
      </c>
      <c r="J162" s="31" t="s">
        <v>84</v>
      </c>
      <c r="K162" s="31" t="s">
        <v>125</v>
      </c>
      <c r="L162" s="40">
        <v>3</v>
      </c>
      <c r="M162" s="32">
        <v>3421000</v>
      </c>
      <c r="N162" s="30">
        <f t="shared" si="52"/>
        <v>10263000</v>
      </c>
      <c r="O162" s="29" t="s">
        <v>121</v>
      </c>
      <c r="P162" s="29" t="s">
        <v>35</v>
      </c>
      <c r="Q162" s="29" t="s">
        <v>36</v>
      </c>
      <c r="R162" s="79" t="s">
        <v>37</v>
      </c>
    </row>
    <row r="163" spans="1:18" s="37" customFormat="1" ht="120" x14ac:dyDescent="0.25">
      <c r="A163" s="77" t="s">
        <v>48</v>
      </c>
      <c r="B163" s="31" t="s">
        <v>49</v>
      </c>
      <c r="C163" s="41" t="s">
        <v>117</v>
      </c>
      <c r="D163" s="41" t="s">
        <v>127</v>
      </c>
      <c r="E163" s="31" t="s">
        <v>128</v>
      </c>
      <c r="F163" s="31">
        <v>80111600</v>
      </c>
      <c r="G163" s="49" t="s">
        <v>192</v>
      </c>
      <c r="H163" s="31" t="s">
        <v>30</v>
      </c>
      <c r="I163" s="31" t="s">
        <v>31</v>
      </c>
      <c r="J163" s="31" t="s">
        <v>54</v>
      </c>
      <c r="K163" s="31" t="s">
        <v>32</v>
      </c>
      <c r="L163" s="40">
        <v>5</v>
      </c>
      <c r="M163" s="32">
        <v>3500000</v>
      </c>
      <c r="N163" s="30">
        <f t="shared" si="52"/>
        <v>17500000</v>
      </c>
      <c r="O163" s="29" t="s">
        <v>121</v>
      </c>
      <c r="P163" s="29" t="s">
        <v>35</v>
      </c>
      <c r="Q163" s="29" t="s">
        <v>36</v>
      </c>
      <c r="R163" s="79" t="s">
        <v>37</v>
      </c>
    </row>
    <row r="164" spans="1:18" s="37" customFormat="1" ht="120" x14ac:dyDescent="0.25">
      <c r="A164" s="77" t="s">
        <v>48</v>
      </c>
      <c r="B164" s="31" t="s">
        <v>49</v>
      </c>
      <c r="C164" s="41" t="s">
        <v>117</v>
      </c>
      <c r="D164" s="41" t="s">
        <v>127</v>
      </c>
      <c r="E164" s="31" t="s">
        <v>128</v>
      </c>
      <c r="F164" s="31">
        <v>80111600</v>
      </c>
      <c r="G164" s="49" t="s">
        <v>192</v>
      </c>
      <c r="H164" s="31" t="s">
        <v>30</v>
      </c>
      <c r="I164" s="31" t="s">
        <v>31</v>
      </c>
      <c r="J164" s="31" t="s">
        <v>84</v>
      </c>
      <c r="K164" s="31" t="s">
        <v>125</v>
      </c>
      <c r="L164" s="40">
        <v>3</v>
      </c>
      <c r="M164" s="32">
        <v>3500000</v>
      </c>
      <c r="N164" s="30">
        <f t="shared" ref="N164" si="55">+M164*L164</f>
        <v>10500000</v>
      </c>
      <c r="O164" s="29" t="s">
        <v>121</v>
      </c>
      <c r="P164" s="29" t="s">
        <v>35</v>
      </c>
      <c r="Q164" s="29" t="s">
        <v>36</v>
      </c>
      <c r="R164" s="79" t="s">
        <v>37</v>
      </c>
    </row>
    <row r="165" spans="1:18" s="37" customFormat="1" ht="120" x14ac:dyDescent="0.25">
      <c r="A165" s="77" t="s">
        <v>48</v>
      </c>
      <c r="B165" s="31" t="s">
        <v>49</v>
      </c>
      <c r="C165" s="41" t="s">
        <v>117</v>
      </c>
      <c r="D165" s="41" t="s">
        <v>127</v>
      </c>
      <c r="E165" s="31" t="s">
        <v>128</v>
      </c>
      <c r="F165" s="31">
        <v>80111600</v>
      </c>
      <c r="G165" s="49" t="s">
        <v>193</v>
      </c>
      <c r="H165" s="31" t="s">
        <v>30</v>
      </c>
      <c r="I165" s="31" t="s">
        <v>31</v>
      </c>
      <c r="J165" s="31" t="s">
        <v>136</v>
      </c>
      <c r="K165" s="31" t="s">
        <v>136</v>
      </c>
      <c r="L165" s="40">
        <v>1</v>
      </c>
      <c r="M165" s="32">
        <v>3500000</v>
      </c>
      <c r="N165" s="30">
        <f t="shared" si="52"/>
        <v>3500000</v>
      </c>
      <c r="O165" s="29" t="s">
        <v>121</v>
      </c>
      <c r="P165" s="29" t="s">
        <v>35</v>
      </c>
      <c r="Q165" s="29" t="s">
        <v>36</v>
      </c>
      <c r="R165" s="79" t="s">
        <v>37</v>
      </c>
    </row>
    <row r="166" spans="1:18" s="37" customFormat="1" ht="120" x14ac:dyDescent="0.25">
      <c r="A166" s="77" t="s">
        <v>48</v>
      </c>
      <c r="B166" s="31" t="s">
        <v>49</v>
      </c>
      <c r="C166" s="31" t="s">
        <v>117</v>
      </c>
      <c r="D166" s="31" t="s">
        <v>127</v>
      </c>
      <c r="E166" s="31" t="s">
        <v>128</v>
      </c>
      <c r="F166" s="31">
        <v>80111600</v>
      </c>
      <c r="G166" s="49" t="s">
        <v>194</v>
      </c>
      <c r="H166" s="31" t="s">
        <v>30</v>
      </c>
      <c r="I166" s="31" t="s">
        <v>195</v>
      </c>
      <c r="J166" s="31" t="s">
        <v>100</v>
      </c>
      <c r="K166" s="31" t="s">
        <v>100</v>
      </c>
      <c r="L166" s="31">
        <v>4</v>
      </c>
      <c r="M166" s="53" t="s">
        <v>37</v>
      </c>
      <c r="N166" s="30">
        <v>27600000</v>
      </c>
      <c r="O166" s="29" t="s">
        <v>144</v>
      </c>
      <c r="P166" s="29" t="s">
        <v>35</v>
      </c>
      <c r="Q166" s="29" t="s">
        <v>36</v>
      </c>
      <c r="R166" s="79" t="s">
        <v>37</v>
      </c>
    </row>
    <row r="167" spans="1:18" s="37" customFormat="1" ht="120" x14ac:dyDescent="0.25">
      <c r="A167" s="77" t="s">
        <v>48</v>
      </c>
      <c r="B167" s="31" t="s">
        <v>49</v>
      </c>
      <c r="C167" s="31" t="s">
        <v>117</v>
      </c>
      <c r="D167" s="31" t="s">
        <v>127</v>
      </c>
      <c r="E167" s="31" t="s">
        <v>128</v>
      </c>
      <c r="F167" s="31">
        <v>80111600</v>
      </c>
      <c r="G167" s="49" t="s">
        <v>196</v>
      </c>
      <c r="H167" s="31" t="s">
        <v>30</v>
      </c>
      <c r="I167" s="31" t="s">
        <v>197</v>
      </c>
      <c r="J167" s="31" t="s">
        <v>39</v>
      </c>
      <c r="K167" s="31" t="s">
        <v>64</v>
      </c>
      <c r="L167" s="31">
        <v>8</v>
      </c>
      <c r="M167" s="53" t="s">
        <v>37</v>
      </c>
      <c r="N167" s="30">
        <v>16300000</v>
      </c>
      <c r="O167" s="29" t="s">
        <v>144</v>
      </c>
      <c r="P167" s="29" t="s">
        <v>35</v>
      </c>
      <c r="Q167" s="29" t="s">
        <v>36</v>
      </c>
      <c r="R167" s="79" t="s">
        <v>37</v>
      </c>
    </row>
    <row r="168" spans="1:18" s="28" customFormat="1" ht="150" x14ac:dyDescent="0.25">
      <c r="A168" s="77" t="s">
        <v>48</v>
      </c>
      <c r="B168" s="31" t="s">
        <v>49</v>
      </c>
      <c r="C168" s="31" t="s">
        <v>117</v>
      </c>
      <c r="D168" s="31" t="s">
        <v>127</v>
      </c>
      <c r="E168" s="31" t="s">
        <v>128</v>
      </c>
      <c r="F168" s="31">
        <v>80111600</v>
      </c>
      <c r="G168" s="49" t="s">
        <v>198</v>
      </c>
      <c r="H168" s="31" t="s">
        <v>30</v>
      </c>
      <c r="I168" s="31" t="s">
        <v>31</v>
      </c>
      <c r="J168" s="31" t="s">
        <v>33</v>
      </c>
      <c r="K168" s="31" t="s">
        <v>86</v>
      </c>
      <c r="L168" s="31">
        <v>1</v>
      </c>
      <c r="M168" s="53" t="s">
        <v>37</v>
      </c>
      <c r="N168" s="30">
        <v>55000000</v>
      </c>
      <c r="O168" s="31" t="s">
        <v>121</v>
      </c>
      <c r="P168" s="31" t="s">
        <v>35</v>
      </c>
      <c r="Q168" s="31" t="s">
        <v>36</v>
      </c>
      <c r="R168" s="81" t="s">
        <v>37</v>
      </c>
    </row>
    <row r="169" spans="1:18" s="28" customFormat="1" ht="120" x14ac:dyDescent="0.25">
      <c r="A169" s="77" t="s">
        <v>48</v>
      </c>
      <c r="B169" s="31" t="s">
        <v>49</v>
      </c>
      <c r="C169" s="31" t="s">
        <v>117</v>
      </c>
      <c r="D169" s="31" t="s">
        <v>127</v>
      </c>
      <c r="E169" s="31" t="s">
        <v>128</v>
      </c>
      <c r="F169" s="31" t="s">
        <v>199</v>
      </c>
      <c r="G169" s="49" t="s">
        <v>200</v>
      </c>
      <c r="H169" s="68" t="s">
        <v>30</v>
      </c>
      <c r="I169" s="68" t="s">
        <v>201</v>
      </c>
      <c r="J169" s="31" t="s">
        <v>122</v>
      </c>
      <c r="K169" s="31" t="s">
        <v>39</v>
      </c>
      <c r="L169" s="68">
        <v>9</v>
      </c>
      <c r="M169" s="53" t="s">
        <v>37</v>
      </c>
      <c r="N169" s="30">
        <v>78340347</v>
      </c>
      <c r="O169" s="31" t="s">
        <v>121</v>
      </c>
      <c r="P169" s="31" t="s">
        <v>35</v>
      </c>
      <c r="Q169" s="31" t="s">
        <v>36</v>
      </c>
      <c r="R169" s="81" t="s">
        <v>37</v>
      </c>
    </row>
    <row r="170" spans="1:18" s="37" customFormat="1" ht="120" x14ac:dyDescent="0.25">
      <c r="A170" s="77" t="s">
        <v>48</v>
      </c>
      <c r="B170" s="31" t="s">
        <v>49</v>
      </c>
      <c r="C170" s="31" t="s">
        <v>117</v>
      </c>
      <c r="D170" s="31" t="s">
        <v>127</v>
      </c>
      <c r="E170" s="31" t="s">
        <v>128</v>
      </c>
      <c r="F170" s="31" t="s">
        <v>101</v>
      </c>
      <c r="G170" s="49" t="s">
        <v>202</v>
      </c>
      <c r="H170" s="31" t="s">
        <v>30</v>
      </c>
      <c r="I170" s="31" t="s">
        <v>203</v>
      </c>
      <c r="J170" s="31" t="s">
        <v>32</v>
      </c>
      <c r="K170" s="31" t="s">
        <v>104</v>
      </c>
      <c r="L170" s="31">
        <v>7</v>
      </c>
      <c r="M170" s="53" t="s">
        <v>37</v>
      </c>
      <c r="N170" s="30">
        <v>282572659</v>
      </c>
      <c r="O170" s="29" t="s">
        <v>121</v>
      </c>
      <c r="P170" s="29" t="s">
        <v>35</v>
      </c>
      <c r="Q170" s="29" t="s">
        <v>36</v>
      </c>
      <c r="R170" s="79" t="s">
        <v>37</v>
      </c>
    </row>
    <row r="171" spans="1:18" s="37" customFormat="1" ht="120" x14ac:dyDescent="0.25">
      <c r="A171" s="77" t="s">
        <v>48</v>
      </c>
      <c r="B171" s="31" t="s">
        <v>49</v>
      </c>
      <c r="C171" s="31" t="s">
        <v>117</v>
      </c>
      <c r="D171" s="31" t="s">
        <v>127</v>
      </c>
      <c r="E171" s="31" t="s">
        <v>128</v>
      </c>
      <c r="F171" s="31">
        <v>78111800</v>
      </c>
      <c r="G171" s="49" t="s">
        <v>204</v>
      </c>
      <c r="H171" s="31" t="s">
        <v>205</v>
      </c>
      <c r="I171" s="31" t="s">
        <v>206</v>
      </c>
      <c r="J171" s="31" t="s">
        <v>104</v>
      </c>
      <c r="K171" s="31" t="s">
        <v>84</v>
      </c>
      <c r="L171" s="31">
        <v>7</v>
      </c>
      <c r="M171" s="53" t="s">
        <v>37</v>
      </c>
      <c r="N171" s="30">
        <v>12250000</v>
      </c>
      <c r="O171" s="29" t="s">
        <v>121</v>
      </c>
      <c r="P171" s="29" t="s">
        <v>35</v>
      </c>
      <c r="Q171" s="29" t="s">
        <v>36</v>
      </c>
      <c r="R171" s="79" t="s">
        <v>37</v>
      </c>
    </row>
    <row r="172" spans="1:18" s="37" customFormat="1" ht="120" x14ac:dyDescent="0.25">
      <c r="A172" s="77" t="s">
        <v>48</v>
      </c>
      <c r="B172" s="31" t="s">
        <v>49</v>
      </c>
      <c r="C172" s="31" t="s">
        <v>117</v>
      </c>
      <c r="D172" s="31" t="s">
        <v>127</v>
      </c>
      <c r="E172" s="31" t="s">
        <v>128</v>
      </c>
      <c r="F172" s="31" t="s">
        <v>207</v>
      </c>
      <c r="G172" s="49" t="s">
        <v>208</v>
      </c>
      <c r="H172" s="31" t="s">
        <v>30</v>
      </c>
      <c r="I172" s="31" t="s">
        <v>201</v>
      </c>
      <c r="J172" s="31" t="s">
        <v>39</v>
      </c>
      <c r="K172" s="31" t="s">
        <v>64</v>
      </c>
      <c r="L172" s="31">
        <v>1</v>
      </c>
      <c r="M172" s="53" t="s">
        <v>37</v>
      </c>
      <c r="N172" s="30">
        <v>17000000</v>
      </c>
      <c r="O172" s="29" t="s">
        <v>121</v>
      </c>
      <c r="P172" s="29" t="s">
        <v>35</v>
      </c>
      <c r="Q172" s="29" t="s">
        <v>36</v>
      </c>
      <c r="R172" s="79" t="s">
        <v>37</v>
      </c>
    </row>
    <row r="173" spans="1:18" s="37" customFormat="1" ht="120" x14ac:dyDescent="0.25">
      <c r="A173" s="77" t="s">
        <v>48</v>
      </c>
      <c r="B173" s="31" t="s">
        <v>49</v>
      </c>
      <c r="C173" s="31" t="s">
        <v>117</v>
      </c>
      <c r="D173" s="31" t="s">
        <v>127</v>
      </c>
      <c r="E173" s="31" t="s">
        <v>128</v>
      </c>
      <c r="F173" s="31">
        <v>80111600</v>
      </c>
      <c r="G173" s="49" t="s">
        <v>209</v>
      </c>
      <c r="H173" s="31" t="s">
        <v>43</v>
      </c>
      <c r="I173" s="31" t="s">
        <v>31</v>
      </c>
      <c r="J173" s="31" t="s">
        <v>54</v>
      </c>
      <c r="K173" s="31" t="s">
        <v>32</v>
      </c>
      <c r="L173" s="40">
        <v>10</v>
      </c>
      <c r="M173" s="32">
        <v>4500000</v>
      </c>
      <c r="N173" s="30">
        <f t="shared" ref="N173:N204" si="56">+M173*L173</f>
        <v>45000000</v>
      </c>
      <c r="O173" s="29" t="s">
        <v>210</v>
      </c>
      <c r="P173" s="29" t="s">
        <v>35</v>
      </c>
      <c r="Q173" s="29" t="s">
        <v>36</v>
      </c>
      <c r="R173" s="79" t="s">
        <v>37</v>
      </c>
    </row>
    <row r="174" spans="1:18" s="37" customFormat="1" ht="120" x14ac:dyDescent="0.25">
      <c r="A174" s="77" t="s">
        <v>48</v>
      </c>
      <c r="B174" s="31" t="s">
        <v>49</v>
      </c>
      <c r="C174" s="31" t="s">
        <v>117</v>
      </c>
      <c r="D174" s="31" t="s">
        <v>127</v>
      </c>
      <c r="E174" s="31" t="s">
        <v>128</v>
      </c>
      <c r="F174" s="31">
        <v>80111600</v>
      </c>
      <c r="G174" s="49" t="s">
        <v>211</v>
      </c>
      <c r="H174" s="31" t="s">
        <v>43</v>
      </c>
      <c r="I174" s="31" t="s">
        <v>31</v>
      </c>
      <c r="J174" s="31" t="s">
        <v>54</v>
      </c>
      <c r="K174" s="31" t="s">
        <v>32</v>
      </c>
      <c r="L174" s="40">
        <v>5</v>
      </c>
      <c r="M174" s="32">
        <v>4638333</v>
      </c>
      <c r="N174" s="30">
        <f t="shared" si="56"/>
        <v>23191665</v>
      </c>
      <c r="O174" s="29" t="s">
        <v>210</v>
      </c>
      <c r="P174" s="29" t="s">
        <v>35</v>
      </c>
      <c r="Q174" s="29" t="s">
        <v>36</v>
      </c>
      <c r="R174" s="79" t="s">
        <v>37</v>
      </c>
    </row>
    <row r="175" spans="1:18" s="37" customFormat="1" ht="120" x14ac:dyDescent="0.25">
      <c r="A175" s="77" t="s">
        <v>48</v>
      </c>
      <c r="B175" s="31" t="s">
        <v>49</v>
      </c>
      <c r="C175" s="31" t="s">
        <v>117</v>
      </c>
      <c r="D175" s="31" t="s">
        <v>127</v>
      </c>
      <c r="E175" s="31" t="s">
        <v>128</v>
      </c>
      <c r="F175" s="31">
        <v>80111600</v>
      </c>
      <c r="G175" s="49" t="s">
        <v>211</v>
      </c>
      <c r="H175" s="31" t="s">
        <v>43</v>
      </c>
      <c r="I175" s="31" t="s">
        <v>31</v>
      </c>
      <c r="J175" s="31" t="s">
        <v>84</v>
      </c>
      <c r="K175" s="31" t="s">
        <v>125</v>
      </c>
      <c r="L175" s="40">
        <v>5</v>
      </c>
      <c r="M175" s="32">
        <v>4638333</v>
      </c>
      <c r="N175" s="30">
        <f t="shared" si="56"/>
        <v>23191665</v>
      </c>
      <c r="O175" s="29" t="s">
        <v>210</v>
      </c>
      <c r="P175" s="29" t="s">
        <v>35</v>
      </c>
      <c r="Q175" s="29" t="s">
        <v>36</v>
      </c>
      <c r="R175" s="79" t="s">
        <v>37</v>
      </c>
    </row>
    <row r="176" spans="1:18" s="37" customFormat="1" ht="120" x14ac:dyDescent="0.25">
      <c r="A176" s="77" t="s">
        <v>48</v>
      </c>
      <c r="B176" s="31" t="s">
        <v>49</v>
      </c>
      <c r="C176" s="31" t="s">
        <v>117</v>
      </c>
      <c r="D176" s="31" t="s">
        <v>127</v>
      </c>
      <c r="E176" s="31" t="s">
        <v>128</v>
      </c>
      <c r="F176" s="31">
        <v>80111600</v>
      </c>
      <c r="G176" s="49" t="s">
        <v>212</v>
      </c>
      <c r="H176" s="31" t="s">
        <v>30</v>
      </c>
      <c r="I176" s="31" t="s">
        <v>31</v>
      </c>
      <c r="J176" s="31" t="s">
        <v>54</v>
      </c>
      <c r="K176" s="31" t="s">
        <v>32</v>
      </c>
      <c r="L176" s="40">
        <v>5</v>
      </c>
      <c r="M176" s="32">
        <v>4120000</v>
      </c>
      <c r="N176" s="30">
        <f t="shared" si="56"/>
        <v>20600000</v>
      </c>
      <c r="O176" s="29" t="s">
        <v>210</v>
      </c>
      <c r="P176" s="29" t="s">
        <v>35</v>
      </c>
      <c r="Q176" s="29" t="s">
        <v>36</v>
      </c>
      <c r="R176" s="79" t="s">
        <v>37</v>
      </c>
    </row>
    <row r="177" spans="1:18" s="37" customFormat="1" ht="120" x14ac:dyDescent="0.25">
      <c r="A177" s="77" t="s">
        <v>48</v>
      </c>
      <c r="B177" s="31" t="s">
        <v>49</v>
      </c>
      <c r="C177" s="31" t="s">
        <v>117</v>
      </c>
      <c r="D177" s="31" t="s">
        <v>127</v>
      </c>
      <c r="E177" s="31" t="s">
        <v>128</v>
      </c>
      <c r="F177" s="31">
        <v>80111600</v>
      </c>
      <c r="G177" s="49" t="s">
        <v>212</v>
      </c>
      <c r="H177" s="31" t="s">
        <v>30</v>
      </c>
      <c r="I177" s="31" t="s">
        <v>31</v>
      </c>
      <c r="J177" s="31" t="s">
        <v>38</v>
      </c>
      <c r="K177" s="31" t="s">
        <v>39</v>
      </c>
      <c r="L177" s="40">
        <v>4</v>
      </c>
      <c r="M177" s="32">
        <v>4120000</v>
      </c>
      <c r="N177" s="30">
        <f t="shared" si="56"/>
        <v>16480000</v>
      </c>
      <c r="O177" s="29" t="s">
        <v>210</v>
      </c>
      <c r="P177" s="29" t="s">
        <v>35</v>
      </c>
      <c r="Q177" s="29" t="s">
        <v>36</v>
      </c>
      <c r="R177" s="79" t="s">
        <v>37</v>
      </c>
    </row>
    <row r="178" spans="1:18" s="37" customFormat="1" ht="120" x14ac:dyDescent="0.25">
      <c r="A178" s="77" t="s">
        <v>48</v>
      </c>
      <c r="B178" s="31" t="s">
        <v>49</v>
      </c>
      <c r="C178" s="31" t="s">
        <v>117</v>
      </c>
      <c r="D178" s="31" t="s">
        <v>127</v>
      </c>
      <c r="E178" s="31" t="s">
        <v>128</v>
      </c>
      <c r="F178" s="31">
        <v>80111600</v>
      </c>
      <c r="G178" s="49" t="s">
        <v>213</v>
      </c>
      <c r="H178" s="31" t="s">
        <v>30</v>
      </c>
      <c r="I178" s="31" t="s">
        <v>31</v>
      </c>
      <c r="J178" s="31" t="s">
        <v>54</v>
      </c>
      <c r="K178" s="31" t="s">
        <v>32</v>
      </c>
      <c r="L178" s="40">
        <v>5</v>
      </c>
      <c r="M178" s="32">
        <v>2884000</v>
      </c>
      <c r="N178" s="30">
        <f t="shared" si="56"/>
        <v>14420000</v>
      </c>
      <c r="O178" s="29" t="s">
        <v>210</v>
      </c>
      <c r="P178" s="29" t="s">
        <v>35</v>
      </c>
      <c r="Q178" s="29" t="s">
        <v>36</v>
      </c>
      <c r="R178" s="79" t="s">
        <v>37</v>
      </c>
    </row>
    <row r="179" spans="1:18" s="37" customFormat="1" ht="120" x14ac:dyDescent="0.25">
      <c r="A179" s="77" t="s">
        <v>48</v>
      </c>
      <c r="B179" s="31" t="s">
        <v>49</v>
      </c>
      <c r="C179" s="31" t="s">
        <v>117</v>
      </c>
      <c r="D179" s="31" t="s">
        <v>127</v>
      </c>
      <c r="E179" s="31" t="s">
        <v>128</v>
      </c>
      <c r="F179" s="31">
        <v>80111600</v>
      </c>
      <c r="G179" s="49" t="s">
        <v>213</v>
      </c>
      <c r="H179" s="31" t="s">
        <v>30</v>
      </c>
      <c r="I179" s="31" t="s">
        <v>31</v>
      </c>
      <c r="J179" s="31" t="s">
        <v>38</v>
      </c>
      <c r="K179" s="31" t="s">
        <v>39</v>
      </c>
      <c r="L179" s="40">
        <v>4</v>
      </c>
      <c r="M179" s="32">
        <v>2884000</v>
      </c>
      <c r="N179" s="30">
        <f t="shared" si="56"/>
        <v>11536000</v>
      </c>
      <c r="O179" s="29" t="s">
        <v>210</v>
      </c>
      <c r="P179" s="29" t="s">
        <v>35</v>
      </c>
      <c r="Q179" s="29" t="s">
        <v>36</v>
      </c>
      <c r="R179" s="79" t="s">
        <v>37</v>
      </c>
    </row>
    <row r="180" spans="1:18" s="37" customFormat="1" ht="120" x14ac:dyDescent="0.25">
      <c r="A180" s="77" t="s">
        <v>48</v>
      </c>
      <c r="B180" s="31" t="s">
        <v>49</v>
      </c>
      <c r="C180" s="31" t="s">
        <v>117</v>
      </c>
      <c r="D180" s="31" t="s">
        <v>127</v>
      </c>
      <c r="E180" s="31" t="s">
        <v>128</v>
      </c>
      <c r="F180" s="31">
        <v>80111600</v>
      </c>
      <c r="G180" s="49" t="s">
        <v>214</v>
      </c>
      <c r="H180" s="31" t="s">
        <v>30</v>
      </c>
      <c r="I180" s="31" t="s">
        <v>31</v>
      </c>
      <c r="J180" s="31" t="s">
        <v>54</v>
      </c>
      <c r="K180" s="31" t="s">
        <v>32</v>
      </c>
      <c r="L180" s="40">
        <v>5</v>
      </c>
      <c r="M180" s="32">
        <v>4120000</v>
      </c>
      <c r="N180" s="30">
        <f t="shared" si="56"/>
        <v>20600000</v>
      </c>
      <c r="O180" s="29" t="s">
        <v>210</v>
      </c>
      <c r="P180" s="29" t="s">
        <v>35</v>
      </c>
      <c r="Q180" s="29" t="s">
        <v>36</v>
      </c>
      <c r="R180" s="79" t="s">
        <v>37</v>
      </c>
    </row>
    <row r="181" spans="1:18" s="37" customFormat="1" ht="120" x14ac:dyDescent="0.25">
      <c r="A181" s="77" t="s">
        <v>48</v>
      </c>
      <c r="B181" s="31" t="s">
        <v>49</v>
      </c>
      <c r="C181" s="31" t="s">
        <v>117</v>
      </c>
      <c r="D181" s="31" t="s">
        <v>127</v>
      </c>
      <c r="E181" s="31" t="s">
        <v>128</v>
      </c>
      <c r="F181" s="31">
        <v>80111600</v>
      </c>
      <c r="G181" s="49" t="s">
        <v>214</v>
      </c>
      <c r="H181" s="31" t="s">
        <v>30</v>
      </c>
      <c r="I181" s="31" t="s">
        <v>31</v>
      </c>
      <c r="J181" s="31" t="s">
        <v>84</v>
      </c>
      <c r="K181" s="31" t="s">
        <v>125</v>
      </c>
      <c r="L181" s="40">
        <v>4</v>
      </c>
      <c r="M181" s="32">
        <v>4120000</v>
      </c>
      <c r="N181" s="30">
        <f t="shared" si="56"/>
        <v>16480000</v>
      </c>
      <c r="O181" s="29" t="s">
        <v>210</v>
      </c>
      <c r="P181" s="29" t="s">
        <v>35</v>
      </c>
      <c r="Q181" s="29" t="s">
        <v>36</v>
      </c>
      <c r="R181" s="79" t="s">
        <v>37</v>
      </c>
    </row>
    <row r="182" spans="1:18" s="37" customFormat="1" ht="120" x14ac:dyDescent="0.25">
      <c r="A182" s="77" t="s">
        <v>48</v>
      </c>
      <c r="B182" s="31" t="s">
        <v>49</v>
      </c>
      <c r="C182" s="31" t="s">
        <v>117</v>
      </c>
      <c r="D182" s="31" t="s">
        <v>127</v>
      </c>
      <c r="E182" s="31" t="s">
        <v>128</v>
      </c>
      <c r="F182" s="31">
        <v>80111600</v>
      </c>
      <c r="G182" s="49" t="s">
        <v>215</v>
      </c>
      <c r="H182" s="31" t="s">
        <v>30</v>
      </c>
      <c r="I182" s="31" t="s">
        <v>31</v>
      </c>
      <c r="J182" s="31" t="s">
        <v>54</v>
      </c>
      <c r="K182" s="31" t="s">
        <v>32</v>
      </c>
      <c r="L182" s="40">
        <v>5</v>
      </c>
      <c r="M182" s="32">
        <v>2884000</v>
      </c>
      <c r="N182" s="30">
        <f t="shared" si="56"/>
        <v>14420000</v>
      </c>
      <c r="O182" s="29" t="s">
        <v>210</v>
      </c>
      <c r="P182" s="29" t="s">
        <v>35</v>
      </c>
      <c r="Q182" s="29" t="s">
        <v>36</v>
      </c>
      <c r="R182" s="79" t="s">
        <v>37</v>
      </c>
    </row>
    <row r="183" spans="1:18" s="37" customFormat="1" ht="120" x14ac:dyDescent="0.25">
      <c r="A183" s="77" t="s">
        <v>48</v>
      </c>
      <c r="B183" s="31" t="s">
        <v>49</v>
      </c>
      <c r="C183" s="31" t="s">
        <v>117</v>
      </c>
      <c r="D183" s="31" t="s">
        <v>127</v>
      </c>
      <c r="E183" s="31" t="s">
        <v>128</v>
      </c>
      <c r="F183" s="31">
        <v>80111600</v>
      </c>
      <c r="G183" s="49" t="s">
        <v>215</v>
      </c>
      <c r="H183" s="31" t="s">
        <v>30</v>
      </c>
      <c r="I183" s="31" t="s">
        <v>31</v>
      </c>
      <c r="J183" s="31" t="s">
        <v>38</v>
      </c>
      <c r="K183" s="31" t="s">
        <v>39</v>
      </c>
      <c r="L183" s="40">
        <v>4</v>
      </c>
      <c r="M183" s="32">
        <v>2884000</v>
      </c>
      <c r="N183" s="30">
        <f t="shared" si="56"/>
        <v>11536000</v>
      </c>
      <c r="O183" s="29" t="s">
        <v>210</v>
      </c>
      <c r="P183" s="29" t="s">
        <v>35</v>
      </c>
      <c r="Q183" s="29" t="s">
        <v>36</v>
      </c>
      <c r="R183" s="79" t="s">
        <v>37</v>
      </c>
    </row>
    <row r="184" spans="1:18" s="37" customFormat="1" ht="120" x14ac:dyDescent="0.25">
      <c r="A184" s="77" t="s">
        <v>48</v>
      </c>
      <c r="B184" s="31" t="s">
        <v>49</v>
      </c>
      <c r="C184" s="31" t="s">
        <v>117</v>
      </c>
      <c r="D184" s="31" t="s">
        <v>127</v>
      </c>
      <c r="E184" s="31" t="s">
        <v>128</v>
      </c>
      <c r="F184" s="31">
        <v>80111600</v>
      </c>
      <c r="G184" s="49" t="s">
        <v>216</v>
      </c>
      <c r="H184" s="31" t="s">
        <v>30</v>
      </c>
      <c r="I184" s="31" t="s">
        <v>31</v>
      </c>
      <c r="J184" s="31" t="s">
        <v>54</v>
      </c>
      <c r="K184" s="31" t="s">
        <v>32</v>
      </c>
      <c r="L184" s="40">
        <v>5</v>
      </c>
      <c r="M184" s="32">
        <v>2884000</v>
      </c>
      <c r="N184" s="30">
        <f t="shared" si="56"/>
        <v>14420000</v>
      </c>
      <c r="O184" s="29" t="s">
        <v>210</v>
      </c>
      <c r="P184" s="29" t="s">
        <v>35</v>
      </c>
      <c r="Q184" s="29" t="s">
        <v>36</v>
      </c>
      <c r="R184" s="79" t="s">
        <v>37</v>
      </c>
    </row>
    <row r="185" spans="1:18" s="37" customFormat="1" ht="120" x14ac:dyDescent="0.25">
      <c r="A185" s="77" t="s">
        <v>48</v>
      </c>
      <c r="B185" s="31" t="s">
        <v>49</v>
      </c>
      <c r="C185" s="31" t="s">
        <v>117</v>
      </c>
      <c r="D185" s="31" t="s">
        <v>127</v>
      </c>
      <c r="E185" s="31" t="s">
        <v>128</v>
      </c>
      <c r="F185" s="31">
        <v>80111600</v>
      </c>
      <c r="G185" s="49" t="s">
        <v>216</v>
      </c>
      <c r="H185" s="31" t="s">
        <v>30</v>
      </c>
      <c r="I185" s="31" t="s">
        <v>31</v>
      </c>
      <c r="J185" s="31" t="s">
        <v>38</v>
      </c>
      <c r="K185" s="31" t="s">
        <v>39</v>
      </c>
      <c r="L185" s="40">
        <v>3</v>
      </c>
      <c r="M185" s="32">
        <v>2884000</v>
      </c>
      <c r="N185" s="30">
        <f t="shared" si="56"/>
        <v>8652000</v>
      </c>
      <c r="O185" s="29" t="s">
        <v>210</v>
      </c>
      <c r="P185" s="29" t="s">
        <v>35</v>
      </c>
      <c r="Q185" s="29" t="s">
        <v>36</v>
      </c>
      <c r="R185" s="79" t="s">
        <v>37</v>
      </c>
    </row>
    <row r="186" spans="1:18" s="37" customFormat="1" ht="120" x14ac:dyDescent="0.25">
      <c r="A186" s="77" t="s">
        <v>48</v>
      </c>
      <c r="B186" s="31" t="s">
        <v>49</v>
      </c>
      <c r="C186" s="31" t="s">
        <v>117</v>
      </c>
      <c r="D186" s="31" t="s">
        <v>127</v>
      </c>
      <c r="E186" s="31" t="s">
        <v>128</v>
      </c>
      <c r="F186" s="31">
        <v>80111600</v>
      </c>
      <c r="G186" s="49" t="s">
        <v>217</v>
      </c>
      <c r="H186" s="31" t="s">
        <v>30</v>
      </c>
      <c r="I186" s="31" t="s">
        <v>31</v>
      </c>
      <c r="J186" s="31" t="s">
        <v>54</v>
      </c>
      <c r="K186" s="31" t="s">
        <v>32</v>
      </c>
      <c r="L186" s="40">
        <v>5</v>
      </c>
      <c r="M186" s="32">
        <v>2500000</v>
      </c>
      <c r="N186" s="30">
        <f t="shared" si="56"/>
        <v>12500000</v>
      </c>
      <c r="O186" s="29" t="s">
        <v>210</v>
      </c>
      <c r="P186" s="29" t="s">
        <v>35</v>
      </c>
      <c r="Q186" s="29" t="s">
        <v>36</v>
      </c>
      <c r="R186" s="79" t="s">
        <v>37</v>
      </c>
    </row>
    <row r="187" spans="1:18" s="37" customFormat="1" ht="120" x14ac:dyDescent="0.25">
      <c r="A187" s="77" t="s">
        <v>48</v>
      </c>
      <c r="B187" s="31" t="s">
        <v>49</v>
      </c>
      <c r="C187" s="31" t="s">
        <v>117</v>
      </c>
      <c r="D187" s="31" t="s">
        <v>127</v>
      </c>
      <c r="E187" s="31" t="s">
        <v>128</v>
      </c>
      <c r="F187" s="31">
        <v>80111600</v>
      </c>
      <c r="G187" s="49" t="s">
        <v>217</v>
      </c>
      <c r="H187" s="31" t="s">
        <v>30</v>
      </c>
      <c r="I187" s="31" t="s">
        <v>31</v>
      </c>
      <c r="J187" s="31" t="s">
        <v>84</v>
      </c>
      <c r="K187" s="31" t="s">
        <v>125</v>
      </c>
      <c r="L187" s="40">
        <v>3</v>
      </c>
      <c r="M187" s="32">
        <v>2500000</v>
      </c>
      <c r="N187" s="30">
        <f t="shared" si="56"/>
        <v>7500000</v>
      </c>
      <c r="O187" s="29" t="s">
        <v>210</v>
      </c>
      <c r="P187" s="29" t="s">
        <v>35</v>
      </c>
      <c r="Q187" s="29" t="s">
        <v>36</v>
      </c>
      <c r="R187" s="79" t="s">
        <v>37</v>
      </c>
    </row>
    <row r="188" spans="1:18" s="37" customFormat="1" ht="120" x14ac:dyDescent="0.25">
      <c r="A188" s="77" t="s">
        <v>48</v>
      </c>
      <c r="B188" s="31" t="s">
        <v>49</v>
      </c>
      <c r="C188" s="31" t="s">
        <v>117</v>
      </c>
      <c r="D188" s="31" t="s">
        <v>127</v>
      </c>
      <c r="E188" s="31" t="s">
        <v>128</v>
      </c>
      <c r="F188" s="31">
        <v>80111600</v>
      </c>
      <c r="G188" s="49" t="s">
        <v>218</v>
      </c>
      <c r="H188" s="31" t="s">
        <v>30</v>
      </c>
      <c r="I188" s="31" t="s">
        <v>31</v>
      </c>
      <c r="J188" s="31" t="s">
        <v>54</v>
      </c>
      <c r="K188" s="31" t="s">
        <v>32</v>
      </c>
      <c r="L188" s="40">
        <v>5</v>
      </c>
      <c r="M188" s="32">
        <v>2884000</v>
      </c>
      <c r="N188" s="30">
        <f t="shared" si="56"/>
        <v>14420000</v>
      </c>
      <c r="O188" s="29" t="s">
        <v>210</v>
      </c>
      <c r="P188" s="29" t="s">
        <v>35</v>
      </c>
      <c r="Q188" s="29" t="s">
        <v>36</v>
      </c>
      <c r="R188" s="79" t="s">
        <v>37</v>
      </c>
    </row>
    <row r="189" spans="1:18" s="37" customFormat="1" ht="120" x14ac:dyDescent="0.25">
      <c r="A189" s="77" t="s">
        <v>48</v>
      </c>
      <c r="B189" s="31" t="s">
        <v>49</v>
      </c>
      <c r="C189" s="31" t="s">
        <v>117</v>
      </c>
      <c r="D189" s="31" t="s">
        <v>127</v>
      </c>
      <c r="E189" s="31" t="s">
        <v>128</v>
      </c>
      <c r="F189" s="31">
        <v>80111600</v>
      </c>
      <c r="G189" s="49" t="s">
        <v>218</v>
      </c>
      <c r="H189" s="31" t="s">
        <v>30</v>
      </c>
      <c r="I189" s="31" t="s">
        <v>31</v>
      </c>
      <c r="J189" s="31" t="s">
        <v>38</v>
      </c>
      <c r="K189" s="31" t="s">
        <v>39</v>
      </c>
      <c r="L189" s="40">
        <v>4</v>
      </c>
      <c r="M189" s="32">
        <v>2884000</v>
      </c>
      <c r="N189" s="30">
        <f t="shared" si="56"/>
        <v>11536000</v>
      </c>
      <c r="O189" s="29" t="s">
        <v>210</v>
      </c>
      <c r="P189" s="29" t="s">
        <v>35</v>
      </c>
      <c r="Q189" s="29" t="s">
        <v>36</v>
      </c>
      <c r="R189" s="79" t="s">
        <v>37</v>
      </c>
    </row>
    <row r="190" spans="1:18" s="37" customFormat="1" ht="120" x14ac:dyDescent="0.25">
      <c r="A190" s="77" t="s">
        <v>48</v>
      </c>
      <c r="B190" s="31" t="s">
        <v>49</v>
      </c>
      <c r="C190" s="31" t="s">
        <v>117</v>
      </c>
      <c r="D190" s="31" t="s">
        <v>127</v>
      </c>
      <c r="E190" s="31" t="s">
        <v>128</v>
      </c>
      <c r="F190" s="31">
        <v>80111600</v>
      </c>
      <c r="G190" s="49" t="s">
        <v>219</v>
      </c>
      <c r="H190" s="31" t="s">
        <v>30</v>
      </c>
      <c r="I190" s="31" t="s">
        <v>31</v>
      </c>
      <c r="J190" s="31" t="s">
        <v>54</v>
      </c>
      <c r="K190" s="31" t="s">
        <v>32</v>
      </c>
      <c r="L190" s="40">
        <v>5</v>
      </c>
      <c r="M190" s="32">
        <v>2500000</v>
      </c>
      <c r="N190" s="30">
        <f t="shared" si="56"/>
        <v>12500000</v>
      </c>
      <c r="O190" s="29" t="s">
        <v>210</v>
      </c>
      <c r="P190" s="29" t="s">
        <v>35</v>
      </c>
      <c r="Q190" s="29" t="s">
        <v>36</v>
      </c>
      <c r="R190" s="79" t="s">
        <v>37</v>
      </c>
    </row>
    <row r="191" spans="1:18" s="37" customFormat="1" ht="120" x14ac:dyDescent="0.25">
      <c r="A191" s="77" t="s">
        <v>48</v>
      </c>
      <c r="B191" s="31" t="s">
        <v>49</v>
      </c>
      <c r="C191" s="31" t="s">
        <v>117</v>
      </c>
      <c r="D191" s="31" t="s">
        <v>127</v>
      </c>
      <c r="E191" s="31" t="s">
        <v>128</v>
      </c>
      <c r="F191" s="31">
        <v>80111600</v>
      </c>
      <c r="G191" s="49" t="s">
        <v>219</v>
      </c>
      <c r="H191" s="31" t="s">
        <v>30</v>
      </c>
      <c r="I191" s="31" t="s">
        <v>31</v>
      </c>
      <c r="J191" s="31" t="s">
        <v>38</v>
      </c>
      <c r="K191" s="31" t="s">
        <v>39</v>
      </c>
      <c r="L191" s="40">
        <v>4</v>
      </c>
      <c r="M191" s="32">
        <v>2500000</v>
      </c>
      <c r="N191" s="30">
        <f t="shared" si="56"/>
        <v>10000000</v>
      </c>
      <c r="O191" s="29" t="s">
        <v>210</v>
      </c>
      <c r="P191" s="29" t="s">
        <v>35</v>
      </c>
      <c r="Q191" s="29" t="s">
        <v>36</v>
      </c>
      <c r="R191" s="79" t="s">
        <v>37</v>
      </c>
    </row>
    <row r="192" spans="1:18" s="37" customFormat="1" ht="120" x14ac:dyDescent="0.25">
      <c r="A192" s="77" t="s">
        <v>48</v>
      </c>
      <c r="B192" s="31" t="s">
        <v>49</v>
      </c>
      <c r="C192" s="31" t="s">
        <v>117</v>
      </c>
      <c r="D192" s="31" t="s">
        <v>127</v>
      </c>
      <c r="E192" s="31" t="s">
        <v>128</v>
      </c>
      <c r="F192" s="31">
        <v>80111600</v>
      </c>
      <c r="G192" s="49" t="s">
        <v>220</v>
      </c>
      <c r="H192" s="31" t="s">
        <v>30</v>
      </c>
      <c r="I192" s="31" t="s">
        <v>31</v>
      </c>
      <c r="J192" s="31" t="s">
        <v>54</v>
      </c>
      <c r="K192" s="31" t="s">
        <v>32</v>
      </c>
      <c r="L192" s="40">
        <v>5</v>
      </c>
      <c r="M192" s="32">
        <v>2500000</v>
      </c>
      <c r="N192" s="30">
        <f t="shared" si="56"/>
        <v>12500000</v>
      </c>
      <c r="O192" s="29" t="s">
        <v>210</v>
      </c>
      <c r="P192" s="29" t="s">
        <v>35</v>
      </c>
      <c r="Q192" s="29" t="s">
        <v>36</v>
      </c>
      <c r="R192" s="79" t="s">
        <v>37</v>
      </c>
    </row>
    <row r="193" spans="1:18" s="37" customFormat="1" ht="120" x14ac:dyDescent="0.25">
      <c r="A193" s="77" t="s">
        <v>48</v>
      </c>
      <c r="B193" s="31" t="s">
        <v>49</v>
      </c>
      <c r="C193" s="31" t="s">
        <v>117</v>
      </c>
      <c r="D193" s="31" t="s">
        <v>127</v>
      </c>
      <c r="E193" s="31" t="s">
        <v>128</v>
      </c>
      <c r="F193" s="31">
        <v>80111600</v>
      </c>
      <c r="G193" s="49" t="s">
        <v>220</v>
      </c>
      <c r="H193" s="31" t="s">
        <v>30</v>
      </c>
      <c r="I193" s="31" t="s">
        <v>31</v>
      </c>
      <c r="J193" s="31" t="s">
        <v>84</v>
      </c>
      <c r="K193" s="31" t="s">
        <v>125</v>
      </c>
      <c r="L193" s="40">
        <v>3</v>
      </c>
      <c r="M193" s="32">
        <v>2500000</v>
      </c>
      <c r="N193" s="30">
        <f t="shared" si="56"/>
        <v>7500000</v>
      </c>
      <c r="O193" s="29" t="s">
        <v>210</v>
      </c>
      <c r="P193" s="29" t="s">
        <v>35</v>
      </c>
      <c r="Q193" s="29" t="s">
        <v>36</v>
      </c>
      <c r="R193" s="79" t="s">
        <v>37</v>
      </c>
    </row>
    <row r="194" spans="1:18" s="37" customFormat="1" ht="120" x14ac:dyDescent="0.25">
      <c r="A194" s="77" t="s">
        <v>48</v>
      </c>
      <c r="B194" s="31" t="s">
        <v>49</v>
      </c>
      <c r="C194" s="31" t="s">
        <v>117</v>
      </c>
      <c r="D194" s="31" t="s">
        <v>127</v>
      </c>
      <c r="E194" s="31" t="s">
        <v>128</v>
      </c>
      <c r="F194" s="31">
        <v>80111600</v>
      </c>
      <c r="G194" s="49" t="s">
        <v>221</v>
      </c>
      <c r="H194" s="31" t="s">
        <v>30</v>
      </c>
      <c r="I194" s="31" t="s">
        <v>31</v>
      </c>
      <c r="J194" s="31" t="s">
        <v>54</v>
      </c>
      <c r="K194" s="31" t="s">
        <v>32</v>
      </c>
      <c r="L194" s="40">
        <v>5</v>
      </c>
      <c r="M194" s="32">
        <v>3800000</v>
      </c>
      <c r="N194" s="30">
        <f t="shared" si="56"/>
        <v>19000000</v>
      </c>
      <c r="O194" s="29" t="s">
        <v>210</v>
      </c>
      <c r="P194" s="29" t="s">
        <v>35</v>
      </c>
      <c r="Q194" s="29" t="s">
        <v>36</v>
      </c>
      <c r="R194" s="79" t="s">
        <v>37</v>
      </c>
    </row>
    <row r="195" spans="1:18" s="37" customFormat="1" ht="120" x14ac:dyDescent="0.25">
      <c r="A195" s="77" t="s">
        <v>48</v>
      </c>
      <c r="B195" s="31" t="s">
        <v>49</v>
      </c>
      <c r="C195" s="31" t="s">
        <v>117</v>
      </c>
      <c r="D195" s="31" t="s">
        <v>127</v>
      </c>
      <c r="E195" s="31" t="s">
        <v>128</v>
      </c>
      <c r="F195" s="31">
        <v>80111600</v>
      </c>
      <c r="G195" s="49" t="s">
        <v>221</v>
      </c>
      <c r="H195" s="31" t="s">
        <v>30</v>
      </c>
      <c r="I195" s="31" t="s">
        <v>31</v>
      </c>
      <c r="J195" s="31" t="s">
        <v>38</v>
      </c>
      <c r="K195" s="31" t="s">
        <v>39</v>
      </c>
      <c r="L195" s="40">
        <v>4</v>
      </c>
      <c r="M195" s="32">
        <v>3800000</v>
      </c>
      <c r="N195" s="30">
        <f t="shared" si="56"/>
        <v>15200000</v>
      </c>
      <c r="O195" s="29" t="s">
        <v>210</v>
      </c>
      <c r="P195" s="29" t="s">
        <v>35</v>
      </c>
      <c r="Q195" s="29" t="s">
        <v>36</v>
      </c>
      <c r="R195" s="79" t="s">
        <v>37</v>
      </c>
    </row>
    <row r="196" spans="1:18" s="37" customFormat="1" ht="120" x14ac:dyDescent="0.25">
      <c r="A196" s="77" t="s">
        <v>48</v>
      </c>
      <c r="B196" s="31" t="s">
        <v>49</v>
      </c>
      <c r="C196" s="31" t="s">
        <v>117</v>
      </c>
      <c r="D196" s="31" t="s">
        <v>127</v>
      </c>
      <c r="E196" s="31" t="s">
        <v>128</v>
      </c>
      <c r="F196" s="31">
        <v>80111600</v>
      </c>
      <c r="G196" s="49" t="s">
        <v>222</v>
      </c>
      <c r="H196" s="31" t="s">
        <v>30</v>
      </c>
      <c r="I196" s="31" t="s">
        <v>31</v>
      </c>
      <c r="J196" s="31" t="s">
        <v>223</v>
      </c>
      <c r="K196" s="31" t="s">
        <v>224</v>
      </c>
      <c r="L196" s="40">
        <v>4</v>
      </c>
      <c r="M196" s="32">
        <v>2480710</v>
      </c>
      <c r="N196" s="30">
        <f t="shared" si="56"/>
        <v>9922840</v>
      </c>
      <c r="O196" s="29" t="s">
        <v>225</v>
      </c>
      <c r="P196" s="29" t="s">
        <v>35</v>
      </c>
      <c r="Q196" s="29" t="s">
        <v>36</v>
      </c>
      <c r="R196" s="79" t="s">
        <v>37</v>
      </c>
    </row>
    <row r="197" spans="1:18" s="37" customFormat="1" ht="120" x14ac:dyDescent="0.25">
      <c r="A197" s="77" t="s">
        <v>48</v>
      </c>
      <c r="B197" s="31" t="s">
        <v>49</v>
      </c>
      <c r="C197" s="31" t="s">
        <v>117</v>
      </c>
      <c r="D197" s="31" t="s">
        <v>127</v>
      </c>
      <c r="E197" s="31" t="s">
        <v>128</v>
      </c>
      <c r="F197" s="31">
        <v>80111600</v>
      </c>
      <c r="G197" s="49" t="s">
        <v>222</v>
      </c>
      <c r="H197" s="31" t="s">
        <v>30</v>
      </c>
      <c r="I197" s="31" t="s">
        <v>31</v>
      </c>
      <c r="J197" s="31" t="s">
        <v>84</v>
      </c>
      <c r="K197" s="31" t="s">
        <v>125</v>
      </c>
      <c r="L197" s="40">
        <v>5</v>
      </c>
      <c r="M197" s="32">
        <v>2480710</v>
      </c>
      <c r="N197" s="30">
        <f t="shared" si="56"/>
        <v>12403550</v>
      </c>
      <c r="O197" s="29" t="s">
        <v>225</v>
      </c>
      <c r="P197" s="29" t="s">
        <v>35</v>
      </c>
      <c r="Q197" s="29" t="s">
        <v>36</v>
      </c>
      <c r="R197" s="79" t="s">
        <v>37</v>
      </c>
    </row>
    <row r="198" spans="1:18" s="37" customFormat="1" ht="120" x14ac:dyDescent="0.25">
      <c r="A198" s="77" t="s">
        <v>48</v>
      </c>
      <c r="B198" s="31" t="s">
        <v>49</v>
      </c>
      <c r="C198" s="31" t="s">
        <v>117</v>
      </c>
      <c r="D198" s="31" t="s">
        <v>127</v>
      </c>
      <c r="E198" s="31" t="s">
        <v>128</v>
      </c>
      <c r="F198" s="31">
        <v>80111600</v>
      </c>
      <c r="G198" s="49" t="s">
        <v>222</v>
      </c>
      <c r="H198" s="31" t="s">
        <v>30</v>
      </c>
      <c r="I198" s="31" t="s">
        <v>31</v>
      </c>
      <c r="J198" s="31" t="s">
        <v>223</v>
      </c>
      <c r="K198" s="31" t="s">
        <v>224</v>
      </c>
      <c r="L198" s="40">
        <v>4</v>
      </c>
      <c r="M198" s="32">
        <v>2680710</v>
      </c>
      <c r="N198" s="30">
        <f t="shared" si="56"/>
        <v>10722840</v>
      </c>
      <c r="O198" s="29" t="s">
        <v>225</v>
      </c>
      <c r="P198" s="29" t="s">
        <v>35</v>
      </c>
      <c r="Q198" s="29" t="s">
        <v>36</v>
      </c>
      <c r="R198" s="79" t="s">
        <v>37</v>
      </c>
    </row>
    <row r="199" spans="1:18" s="37" customFormat="1" ht="120" x14ac:dyDescent="0.25">
      <c r="A199" s="77" t="s">
        <v>48</v>
      </c>
      <c r="B199" s="31" t="s">
        <v>49</v>
      </c>
      <c r="C199" s="31" t="s">
        <v>117</v>
      </c>
      <c r="D199" s="31" t="s">
        <v>127</v>
      </c>
      <c r="E199" s="31" t="s">
        <v>128</v>
      </c>
      <c r="F199" s="31">
        <v>80111600</v>
      </c>
      <c r="G199" s="49" t="s">
        <v>222</v>
      </c>
      <c r="H199" s="31" t="s">
        <v>30</v>
      </c>
      <c r="I199" s="31" t="s">
        <v>31</v>
      </c>
      <c r="J199" s="31" t="s">
        <v>125</v>
      </c>
      <c r="K199" s="31" t="s">
        <v>125</v>
      </c>
      <c r="L199" s="40">
        <v>5</v>
      </c>
      <c r="M199" s="32">
        <v>3176852</v>
      </c>
      <c r="N199" s="30">
        <f t="shared" si="56"/>
        <v>15884260</v>
      </c>
      <c r="O199" s="29" t="s">
        <v>225</v>
      </c>
      <c r="P199" s="29" t="s">
        <v>35</v>
      </c>
      <c r="Q199" s="29" t="s">
        <v>36</v>
      </c>
      <c r="R199" s="79" t="s">
        <v>37</v>
      </c>
    </row>
    <row r="200" spans="1:18" s="37" customFormat="1" ht="120" x14ac:dyDescent="0.25">
      <c r="A200" s="77" t="s">
        <v>48</v>
      </c>
      <c r="B200" s="31" t="s">
        <v>49</v>
      </c>
      <c r="C200" s="31" t="s">
        <v>117</v>
      </c>
      <c r="D200" s="31" t="s">
        <v>127</v>
      </c>
      <c r="E200" s="31" t="s">
        <v>128</v>
      </c>
      <c r="F200" s="31">
        <v>80111600</v>
      </c>
      <c r="G200" s="49" t="s">
        <v>222</v>
      </c>
      <c r="H200" s="31" t="s">
        <v>30</v>
      </c>
      <c r="I200" s="31" t="s">
        <v>31</v>
      </c>
      <c r="J200" s="31" t="s">
        <v>223</v>
      </c>
      <c r="K200" s="31" t="s">
        <v>224</v>
      </c>
      <c r="L200" s="40">
        <v>4</v>
      </c>
      <c r="M200" s="32">
        <v>2480710</v>
      </c>
      <c r="N200" s="30">
        <f t="shared" si="56"/>
        <v>9922840</v>
      </c>
      <c r="O200" s="29" t="s">
        <v>225</v>
      </c>
      <c r="P200" s="29" t="s">
        <v>35</v>
      </c>
      <c r="Q200" s="29" t="s">
        <v>36</v>
      </c>
      <c r="R200" s="79" t="s">
        <v>37</v>
      </c>
    </row>
    <row r="201" spans="1:18" s="37" customFormat="1" ht="120" x14ac:dyDescent="0.25">
      <c r="A201" s="77" t="s">
        <v>48</v>
      </c>
      <c r="B201" s="31" t="s">
        <v>49</v>
      </c>
      <c r="C201" s="31" t="s">
        <v>117</v>
      </c>
      <c r="D201" s="31" t="s">
        <v>127</v>
      </c>
      <c r="E201" s="31" t="s">
        <v>128</v>
      </c>
      <c r="F201" s="31">
        <v>80111600</v>
      </c>
      <c r="G201" s="49" t="s">
        <v>222</v>
      </c>
      <c r="H201" s="101" t="s">
        <v>30</v>
      </c>
      <c r="I201" s="101" t="s">
        <v>31</v>
      </c>
      <c r="J201" s="31" t="s">
        <v>38</v>
      </c>
      <c r="K201" s="31" t="s">
        <v>39</v>
      </c>
      <c r="L201" s="100">
        <v>4</v>
      </c>
      <c r="M201" s="97">
        <v>2480710</v>
      </c>
      <c r="N201" s="30">
        <v>9922840</v>
      </c>
      <c r="O201" s="29" t="s">
        <v>225</v>
      </c>
      <c r="P201" s="29" t="s">
        <v>35</v>
      </c>
      <c r="Q201" s="29" t="s">
        <v>36</v>
      </c>
      <c r="R201" s="79" t="s">
        <v>37</v>
      </c>
    </row>
    <row r="202" spans="1:18" s="37" customFormat="1" ht="120" x14ac:dyDescent="0.25">
      <c r="A202" s="77" t="s">
        <v>48</v>
      </c>
      <c r="B202" s="31" t="s">
        <v>49</v>
      </c>
      <c r="C202" s="31" t="s">
        <v>117</v>
      </c>
      <c r="D202" s="31" t="s">
        <v>127</v>
      </c>
      <c r="E202" s="31" t="s">
        <v>128</v>
      </c>
      <c r="F202" s="31">
        <v>80111600</v>
      </c>
      <c r="G202" s="49" t="s">
        <v>222</v>
      </c>
      <c r="H202" s="31" t="s">
        <v>30</v>
      </c>
      <c r="I202" s="31" t="s">
        <v>31</v>
      </c>
      <c r="J202" s="31" t="s">
        <v>223</v>
      </c>
      <c r="K202" s="31" t="s">
        <v>224</v>
      </c>
      <c r="L202" s="40">
        <v>4</v>
      </c>
      <c r="M202" s="32">
        <v>2480710</v>
      </c>
      <c r="N202" s="30">
        <f t="shared" si="56"/>
        <v>9922840</v>
      </c>
      <c r="O202" s="29" t="s">
        <v>225</v>
      </c>
      <c r="P202" s="29" t="s">
        <v>35</v>
      </c>
      <c r="Q202" s="29" t="s">
        <v>36</v>
      </c>
      <c r="R202" s="79" t="s">
        <v>37</v>
      </c>
    </row>
    <row r="203" spans="1:18" s="37" customFormat="1" ht="120" x14ac:dyDescent="0.25">
      <c r="A203" s="77" t="s">
        <v>48</v>
      </c>
      <c r="B203" s="31" t="s">
        <v>49</v>
      </c>
      <c r="C203" s="31" t="s">
        <v>117</v>
      </c>
      <c r="D203" s="31" t="s">
        <v>127</v>
      </c>
      <c r="E203" s="31" t="s">
        <v>128</v>
      </c>
      <c r="F203" s="31">
        <v>80111600</v>
      </c>
      <c r="G203" s="49" t="s">
        <v>222</v>
      </c>
      <c r="H203" s="31" t="s">
        <v>30</v>
      </c>
      <c r="I203" s="31" t="s">
        <v>31</v>
      </c>
      <c r="J203" s="31" t="s">
        <v>84</v>
      </c>
      <c r="K203" s="31" t="s">
        <v>125</v>
      </c>
      <c r="L203" s="40">
        <v>5</v>
      </c>
      <c r="M203" s="32">
        <v>2480710</v>
      </c>
      <c r="N203" s="30">
        <f t="shared" si="56"/>
        <v>12403550</v>
      </c>
      <c r="O203" s="29" t="s">
        <v>225</v>
      </c>
      <c r="P203" s="29" t="s">
        <v>35</v>
      </c>
      <c r="Q203" s="29" t="s">
        <v>36</v>
      </c>
      <c r="R203" s="79" t="s">
        <v>37</v>
      </c>
    </row>
    <row r="204" spans="1:18" s="37" customFormat="1" ht="120" x14ac:dyDescent="0.25">
      <c r="A204" s="77" t="s">
        <v>48</v>
      </c>
      <c r="B204" s="31" t="s">
        <v>49</v>
      </c>
      <c r="C204" s="31" t="s">
        <v>117</v>
      </c>
      <c r="D204" s="31" t="s">
        <v>127</v>
      </c>
      <c r="E204" s="31" t="s">
        <v>128</v>
      </c>
      <c r="F204" s="31">
        <v>80111600</v>
      </c>
      <c r="G204" s="49" t="s">
        <v>222</v>
      </c>
      <c r="H204" s="31" t="s">
        <v>30</v>
      </c>
      <c r="I204" s="31" t="s">
        <v>31</v>
      </c>
      <c r="J204" s="31" t="s">
        <v>223</v>
      </c>
      <c r="K204" s="31" t="s">
        <v>224</v>
      </c>
      <c r="L204" s="40">
        <v>4</v>
      </c>
      <c r="M204" s="32">
        <v>2480710</v>
      </c>
      <c r="N204" s="30">
        <f t="shared" si="56"/>
        <v>9922840</v>
      </c>
      <c r="O204" s="29" t="s">
        <v>225</v>
      </c>
      <c r="P204" s="29" t="s">
        <v>35</v>
      </c>
      <c r="Q204" s="29" t="s">
        <v>36</v>
      </c>
      <c r="R204" s="79" t="s">
        <v>37</v>
      </c>
    </row>
    <row r="205" spans="1:18" s="37" customFormat="1" ht="120" x14ac:dyDescent="0.25">
      <c r="A205" s="77" t="s">
        <v>48</v>
      </c>
      <c r="B205" s="31" t="s">
        <v>49</v>
      </c>
      <c r="C205" s="31" t="s">
        <v>117</v>
      </c>
      <c r="D205" s="31" t="s">
        <v>127</v>
      </c>
      <c r="E205" s="31" t="s">
        <v>128</v>
      </c>
      <c r="F205" s="31">
        <v>80111600</v>
      </c>
      <c r="G205" s="49" t="s">
        <v>222</v>
      </c>
      <c r="H205" s="31" t="s">
        <v>30</v>
      </c>
      <c r="I205" s="31" t="s">
        <v>31</v>
      </c>
      <c r="J205" s="31" t="s">
        <v>38</v>
      </c>
      <c r="K205" s="31" t="s">
        <v>39</v>
      </c>
      <c r="L205" s="40">
        <v>4</v>
      </c>
      <c r="M205" s="32">
        <v>2480710</v>
      </c>
      <c r="N205" s="30">
        <f t="shared" ref="N205:N233" si="57">+M205*L205</f>
        <v>9922840</v>
      </c>
      <c r="O205" s="29" t="s">
        <v>225</v>
      </c>
      <c r="P205" s="29" t="s">
        <v>35</v>
      </c>
      <c r="Q205" s="29" t="s">
        <v>36</v>
      </c>
      <c r="R205" s="79" t="s">
        <v>37</v>
      </c>
    </row>
    <row r="206" spans="1:18" s="37" customFormat="1" ht="120" x14ac:dyDescent="0.25">
      <c r="A206" s="77" t="s">
        <v>48</v>
      </c>
      <c r="B206" s="31" t="s">
        <v>49</v>
      </c>
      <c r="C206" s="31" t="s">
        <v>117</v>
      </c>
      <c r="D206" s="31" t="s">
        <v>127</v>
      </c>
      <c r="E206" s="31" t="s">
        <v>128</v>
      </c>
      <c r="F206" s="31">
        <v>80111600</v>
      </c>
      <c r="G206" s="49" t="s">
        <v>222</v>
      </c>
      <c r="H206" s="31" t="s">
        <v>30</v>
      </c>
      <c r="I206" s="31" t="s">
        <v>31</v>
      </c>
      <c r="J206" s="31" t="s">
        <v>223</v>
      </c>
      <c r="K206" s="31" t="s">
        <v>224</v>
      </c>
      <c r="L206" s="40">
        <v>4</v>
      </c>
      <c r="M206" s="32">
        <v>2480710</v>
      </c>
      <c r="N206" s="30">
        <f t="shared" si="57"/>
        <v>9922840</v>
      </c>
      <c r="O206" s="29" t="s">
        <v>225</v>
      </c>
      <c r="P206" s="29" t="s">
        <v>35</v>
      </c>
      <c r="Q206" s="29" t="s">
        <v>36</v>
      </c>
      <c r="R206" s="79" t="s">
        <v>37</v>
      </c>
    </row>
    <row r="207" spans="1:18" s="37" customFormat="1" ht="120" x14ac:dyDescent="0.25">
      <c r="A207" s="77" t="s">
        <v>48</v>
      </c>
      <c r="B207" s="31" t="s">
        <v>49</v>
      </c>
      <c r="C207" s="31" t="s">
        <v>117</v>
      </c>
      <c r="D207" s="31" t="s">
        <v>127</v>
      </c>
      <c r="E207" s="31" t="s">
        <v>128</v>
      </c>
      <c r="F207" s="31">
        <v>80111600</v>
      </c>
      <c r="G207" s="49" t="s">
        <v>222</v>
      </c>
      <c r="H207" s="31" t="s">
        <v>30</v>
      </c>
      <c r="I207" s="31" t="s">
        <v>31</v>
      </c>
      <c r="J207" s="31" t="s">
        <v>38</v>
      </c>
      <c r="K207" s="31" t="s">
        <v>39</v>
      </c>
      <c r="L207" s="40">
        <v>4</v>
      </c>
      <c r="M207" s="32">
        <v>2480710</v>
      </c>
      <c r="N207" s="30">
        <f t="shared" si="57"/>
        <v>9922840</v>
      </c>
      <c r="O207" s="29" t="s">
        <v>225</v>
      </c>
      <c r="P207" s="29" t="s">
        <v>35</v>
      </c>
      <c r="Q207" s="29" t="s">
        <v>36</v>
      </c>
      <c r="R207" s="79" t="s">
        <v>37</v>
      </c>
    </row>
    <row r="208" spans="1:18" s="37" customFormat="1" ht="120" x14ac:dyDescent="0.25">
      <c r="A208" s="77" t="s">
        <v>48</v>
      </c>
      <c r="B208" s="31" t="s">
        <v>49</v>
      </c>
      <c r="C208" s="31" t="s">
        <v>117</v>
      </c>
      <c r="D208" s="31" t="s">
        <v>127</v>
      </c>
      <c r="E208" s="31" t="s">
        <v>128</v>
      </c>
      <c r="F208" s="31">
        <v>80111600</v>
      </c>
      <c r="G208" s="49" t="s">
        <v>226</v>
      </c>
      <c r="H208" s="31" t="s">
        <v>30</v>
      </c>
      <c r="I208" s="31" t="s">
        <v>31</v>
      </c>
      <c r="J208" s="31" t="s">
        <v>223</v>
      </c>
      <c r="K208" s="31" t="s">
        <v>224</v>
      </c>
      <c r="L208" s="40">
        <v>4</v>
      </c>
      <c r="M208" s="32">
        <v>3500000</v>
      </c>
      <c r="N208" s="30">
        <f t="shared" si="57"/>
        <v>14000000</v>
      </c>
      <c r="O208" s="31" t="s">
        <v>225</v>
      </c>
      <c r="P208" s="31" t="s">
        <v>35</v>
      </c>
      <c r="Q208" s="26" t="s">
        <v>36</v>
      </c>
      <c r="R208" s="78" t="s">
        <v>37</v>
      </c>
    </row>
    <row r="209" spans="1:18" s="37" customFormat="1" ht="120" x14ac:dyDescent="0.25">
      <c r="A209" s="77" t="s">
        <v>48</v>
      </c>
      <c r="B209" s="31" t="s">
        <v>49</v>
      </c>
      <c r="C209" s="31" t="s">
        <v>117</v>
      </c>
      <c r="D209" s="31" t="s">
        <v>127</v>
      </c>
      <c r="E209" s="31" t="s">
        <v>128</v>
      </c>
      <c r="F209" s="98">
        <v>80111600</v>
      </c>
      <c r="G209" s="49" t="s">
        <v>227</v>
      </c>
      <c r="H209" s="99" t="s">
        <v>30</v>
      </c>
      <c r="I209" s="99" t="s">
        <v>31</v>
      </c>
      <c r="J209" s="31" t="s">
        <v>39</v>
      </c>
      <c r="K209" s="31" t="s">
        <v>39</v>
      </c>
      <c r="L209" s="100">
        <v>4</v>
      </c>
      <c r="M209" s="32">
        <v>2480710</v>
      </c>
      <c r="N209" s="30">
        <v>9922840</v>
      </c>
      <c r="O209" s="31" t="s">
        <v>225</v>
      </c>
      <c r="P209" s="31" t="s">
        <v>35</v>
      </c>
      <c r="Q209" s="26" t="s">
        <v>36</v>
      </c>
      <c r="R209" s="78" t="s">
        <v>37</v>
      </c>
    </row>
    <row r="210" spans="1:18" s="37" customFormat="1" ht="120" x14ac:dyDescent="0.25">
      <c r="A210" s="77" t="s">
        <v>48</v>
      </c>
      <c r="B210" s="31" t="s">
        <v>49</v>
      </c>
      <c r="C210" s="31" t="s">
        <v>117</v>
      </c>
      <c r="D210" s="31" t="s">
        <v>127</v>
      </c>
      <c r="E210" s="31" t="s">
        <v>128</v>
      </c>
      <c r="F210" s="31">
        <v>80111600</v>
      </c>
      <c r="G210" s="49" t="s">
        <v>226</v>
      </c>
      <c r="H210" s="31" t="s">
        <v>30</v>
      </c>
      <c r="I210" s="31" t="s">
        <v>31</v>
      </c>
      <c r="J210" s="31" t="s">
        <v>223</v>
      </c>
      <c r="K210" s="31" t="s">
        <v>224</v>
      </c>
      <c r="L210" s="40">
        <v>4</v>
      </c>
      <c r="M210" s="32">
        <v>3508000</v>
      </c>
      <c r="N210" s="30">
        <f t="shared" si="57"/>
        <v>14032000</v>
      </c>
      <c r="O210" s="31" t="s">
        <v>225</v>
      </c>
      <c r="P210" s="31" t="s">
        <v>35</v>
      </c>
      <c r="Q210" s="26" t="s">
        <v>36</v>
      </c>
      <c r="R210" s="78" t="s">
        <v>37</v>
      </c>
    </row>
    <row r="211" spans="1:18" s="37" customFormat="1" ht="120" x14ac:dyDescent="0.25">
      <c r="A211" s="77" t="s">
        <v>48</v>
      </c>
      <c r="B211" s="31" t="s">
        <v>49</v>
      </c>
      <c r="C211" s="31" t="s">
        <v>117</v>
      </c>
      <c r="D211" s="31" t="s">
        <v>127</v>
      </c>
      <c r="E211" s="31" t="s">
        <v>128</v>
      </c>
      <c r="F211" s="31">
        <v>80111600</v>
      </c>
      <c r="G211" s="49" t="s">
        <v>226</v>
      </c>
      <c r="H211" s="31" t="s">
        <v>30</v>
      </c>
      <c r="I211" s="31" t="s">
        <v>31</v>
      </c>
      <c r="J211" s="31" t="s">
        <v>84</v>
      </c>
      <c r="K211" s="31" t="s">
        <v>125</v>
      </c>
      <c r="L211" s="40">
        <v>5</v>
      </c>
      <c r="M211" s="32">
        <v>3508000</v>
      </c>
      <c r="N211" s="30">
        <f t="shared" si="57"/>
        <v>17540000</v>
      </c>
      <c r="O211" s="31" t="s">
        <v>225</v>
      </c>
      <c r="P211" s="31" t="s">
        <v>35</v>
      </c>
      <c r="Q211" s="26" t="s">
        <v>36</v>
      </c>
      <c r="R211" s="78" t="s">
        <v>37</v>
      </c>
    </row>
    <row r="212" spans="1:18" s="37" customFormat="1" ht="120" x14ac:dyDescent="0.25">
      <c r="A212" s="77" t="s">
        <v>48</v>
      </c>
      <c r="B212" s="31" t="s">
        <v>49</v>
      </c>
      <c r="C212" s="31" t="s">
        <v>117</v>
      </c>
      <c r="D212" s="31" t="s">
        <v>127</v>
      </c>
      <c r="E212" s="31" t="s">
        <v>128</v>
      </c>
      <c r="F212" s="31">
        <v>80111600</v>
      </c>
      <c r="G212" s="49" t="s">
        <v>228</v>
      </c>
      <c r="H212" s="31" t="s">
        <v>43</v>
      </c>
      <c r="I212" s="31" t="s">
        <v>31</v>
      </c>
      <c r="J212" s="31" t="s">
        <v>223</v>
      </c>
      <c r="K212" s="31" t="s">
        <v>224</v>
      </c>
      <c r="L212" s="40">
        <v>4</v>
      </c>
      <c r="M212" s="32">
        <v>3456295</v>
      </c>
      <c r="N212" s="30">
        <f t="shared" si="57"/>
        <v>13825180</v>
      </c>
      <c r="O212" s="31" t="s">
        <v>225</v>
      </c>
      <c r="P212" s="31" t="s">
        <v>35</v>
      </c>
      <c r="Q212" s="26" t="s">
        <v>36</v>
      </c>
      <c r="R212" s="78" t="s">
        <v>37</v>
      </c>
    </row>
    <row r="213" spans="1:18" s="37" customFormat="1" ht="120" x14ac:dyDescent="0.25">
      <c r="A213" s="77" t="s">
        <v>48</v>
      </c>
      <c r="B213" s="31" t="s">
        <v>49</v>
      </c>
      <c r="C213" s="31" t="s">
        <v>117</v>
      </c>
      <c r="D213" s="31" t="s">
        <v>127</v>
      </c>
      <c r="E213" s="31" t="s">
        <v>128</v>
      </c>
      <c r="F213" s="31">
        <v>80111600</v>
      </c>
      <c r="G213" s="49" t="s">
        <v>228</v>
      </c>
      <c r="H213" s="31" t="s">
        <v>43</v>
      </c>
      <c r="I213" s="31" t="s">
        <v>31</v>
      </c>
      <c r="J213" s="31" t="s">
        <v>104</v>
      </c>
      <c r="K213" s="31" t="s">
        <v>84</v>
      </c>
      <c r="L213" s="40">
        <v>5</v>
      </c>
      <c r="M213" s="32">
        <v>3456295</v>
      </c>
      <c r="N213" s="30">
        <f t="shared" si="57"/>
        <v>17281475</v>
      </c>
      <c r="O213" s="31" t="s">
        <v>225</v>
      </c>
      <c r="P213" s="31" t="s">
        <v>35</v>
      </c>
      <c r="Q213" s="26" t="s">
        <v>36</v>
      </c>
      <c r="R213" s="78" t="s">
        <v>37</v>
      </c>
    </row>
    <row r="214" spans="1:18" s="37" customFormat="1" ht="120" x14ac:dyDescent="0.25">
      <c r="A214" s="77" t="s">
        <v>48</v>
      </c>
      <c r="B214" s="31" t="s">
        <v>49</v>
      </c>
      <c r="C214" s="31" t="s">
        <v>117</v>
      </c>
      <c r="D214" s="31" t="s">
        <v>127</v>
      </c>
      <c r="E214" s="31" t="s">
        <v>128</v>
      </c>
      <c r="F214" s="31">
        <v>80111600</v>
      </c>
      <c r="G214" s="49" t="s">
        <v>229</v>
      </c>
      <c r="H214" s="31" t="s">
        <v>30</v>
      </c>
      <c r="I214" s="31" t="s">
        <v>31</v>
      </c>
      <c r="J214" s="31" t="s">
        <v>223</v>
      </c>
      <c r="K214" s="31" t="s">
        <v>224</v>
      </c>
      <c r="L214" s="40">
        <v>4</v>
      </c>
      <c r="M214" s="32">
        <v>4162000</v>
      </c>
      <c r="N214" s="30">
        <f t="shared" si="57"/>
        <v>16648000</v>
      </c>
      <c r="O214" s="31" t="s">
        <v>225</v>
      </c>
      <c r="P214" s="31" t="s">
        <v>35</v>
      </c>
      <c r="Q214" s="26" t="s">
        <v>36</v>
      </c>
      <c r="R214" s="78" t="s">
        <v>37</v>
      </c>
    </row>
    <row r="215" spans="1:18" s="37" customFormat="1" ht="120" x14ac:dyDescent="0.25">
      <c r="A215" s="77" t="s">
        <v>48</v>
      </c>
      <c r="B215" s="31" t="s">
        <v>49</v>
      </c>
      <c r="C215" s="31" t="s">
        <v>117</v>
      </c>
      <c r="D215" s="31" t="s">
        <v>127</v>
      </c>
      <c r="E215" s="31" t="s">
        <v>128</v>
      </c>
      <c r="F215" s="31">
        <v>80111600</v>
      </c>
      <c r="G215" s="49" t="s">
        <v>229</v>
      </c>
      <c r="H215" s="31" t="s">
        <v>30</v>
      </c>
      <c r="I215" s="31" t="s">
        <v>31</v>
      </c>
      <c r="J215" s="31" t="s">
        <v>104</v>
      </c>
      <c r="K215" s="31" t="s">
        <v>84</v>
      </c>
      <c r="L215" s="40">
        <v>5</v>
      </c>
      <c r="M215" s="32">
        <v>4162000</v>
      </c>
      <c r="N215" s="30">
        <f t="shared" ref="N215" si="58">+M215*L215</f>
        <v>20810000</v>
      </c>
      <c r="O215" s="31" t="s">
        <v>225</v>
      </c>
      <c r="P215" s="31" t="s">
        <v>35</v>
      </c>
      <c r="Q215" s="26" t="s">
        <v>36</v>
      </c>
      <c r="R215" s="78" t="s">
        <v>37</v>
      </c>
    </row>
    <row r="216" spans="1:18" s="37" customFormat="1" ht="120" x14ac:dyDescent="0.25">
      <c r="A216" s="77" t="s">
        <v>48</v>
      </c>
      <c r="B216" s="31" t="s">
        <v>49</v>
      </c>
      <c r="C216" s="31" t="s">
        <v>117</v>
      </c>
      <c r="D216" s="31" t="s">
        <v>127</v>
      </c>
      <c r="E216" s="31" t="s">
        <v>128</v>
      </c>
      <c r="F216" s="31">
        <v>80111600</v>
      </c>
      <c r="G216" s="49" t="s">
        <v>230</v>
      </c>
      <c r="H216" s="31" t="s">
        <v>30</v>
      </c>
      <c r="I216" s="31" t="s">
        <v>31</v>
      </c>
      <c r="J216" s="31" t="s">
        <v>63</v>
      </c>
      <c r="K216" s="31" t="s">
        <v>106</v>
      </c>
      <c r="L216" s="40" t="s">
        <v>231</v>
      </c>
      <c r="M216" s="32">
        <v>4162000</v>
      </c>
      <c r="N216" s="30">
        <f>+M216/30*24</f>
        <v>3329600</v>
      </c>
      <c r="O216" s="31" t="s">
        <v>225</v>
      </c>
      <c r="P216" s="31" t="s">
        <v>35</v>
      </c>
      <c r="Q216" s="26" t="s">
        <v>36</v>
      </c>
      <c r="R216" s="78" t="s">
        <v>37</v>
      </c>
    </row>
    <row r="217" spans="1:18" s="37" customFormat="1" ht="120" x14ac:dyDescent="0.25">
      <c r="A217" s="77" t="s">
        <v>48</v>
      </c>
      <c r="B217" s="31" t="s">
        <v>49</v>
      </c>
      <c r="C217" s="31" t="s">
        <v>117</v>
      </c>
      <c r="D217" s="31" t="s">
        <v>127</v>
      </c>
      <c r="E217" s="31" t="s">
        <v>128</v>
      </c>
      <c r="F217" s="31">
        <v>80111600</v>
      </c>
      <c r="G217" s="49" t="s">
        <v>232</v>
      </c>
      <c r="H217" s="31" t="s">
        <v>30</v>
      </c>
      <c r="I217" s="31" t="s">
        <v>31</v>
      </c>
      <c r="J217" s="31" t="s">
        <v>223</v>
      </c>
      <c r="K217" s="31" t="s">
        <v>224</v>
      </c>
      <c r="L217" s="40">
        <v>4</v>
      </c>
      <c r="M217" s="32">
        <v>4535000</v>
      </c>
      <c r="N217" s="30">
        <f t="shared" si="57"/>
        <v>18140000</v>
      </c>
      <c r="O217" s="31" t="s">
        <v>225</v>
      </c>
      <c r="P217" s="31" t="s">
        <v>35</v>
      </c>
      <c r="Q217" s="26" t="s">
        <v>36</v>
      </c>
      <c r="R217" s="78" t="s">
        <v>37</v>
      </c>
    </row>
    <row r="218" spans="1:18" s="37" customFormat="1" ht="120" x14ac:dyDescent="0.25">
      <c r="A218" s="77" t="s">
        <v>48</v>
      </c>
      <c r="B218" s="31" t="s">
        <v>49</v>
      </c>
      <c r="C218" s="31" t="s">
        <v>117</v>
      </c>
      <c r="D218" s="31" t="s">
        <v>127</v>
      </c>
      <c r="E218" s="31" t="s">
        <v>128</v>
      </c>
      <c r="F218" s="31">
        <v>80111600</v>
      </c>
      <c r="G218" s="49" t="s">
        <v>232</v>
      </c>
      <c r="H218" s="31" t="s">
        <v>30</v>
      </c>
      <c r="I218" s="31" t="s">
        <v>31</v>
      </c>
      <c r="J218" s="31" t="s">
        <v>84</v>
      </c>
      <c r="K218" s="31" t="s">
        <v>125</v>
      </c>
      <c r="L218" s="40">
        <v>5</v>
      </c>
      <c r="M218" s="32">
        <v>4535000</v>
      </c>
      <c r="N218" s="30">
        <f t="shared" si="57"/>
        <v>22675000</v>
      </c>
      <c r="O218" s="31" t="s">
        <v>225</v>
      </c>
      <c r="P218" s="31" t="s">
        <v>35</v>
      </c>
      <c r="Q218" s="26" t="s">
        <v>36</v>
      </c>
      <c r="R218" s="78" t="s">
        <v>37</v>
      </c>
    </row>
    <row r="219" spans="1:18" s="37" customFormat="1" ht="120" x14ac:dyDescent="0.25">
      <c r="A219" s="77" t="s">
        <v>48</v>
      </c>
      <c r="B219" s="31" t="s">
        <v>49</v>
      </c>
      <c r="C219" s="31" t="s">
        <v>117</v>
      </c>
      <c r="D219" s="31" t="s">
        <v>127</v>
      </c>
      <c r="E219" s="31" t="s">
        <v>128</v>
      </c>
      <c r="F219" s="31">
        <v>80111600</v>
      </c>
      <c r="G219" s="49" t="s">
        <v>233</v>
      </c>
      <c r="H219" s="101" t="s">
        <v>43</v>
      </c>
      <c r="I219" s="101" t="s">
        <v>31</v>
      </c>
      <c r="J219" s="31" t="s">
        <v>223</v>
      </c>
      <c r="K219" s="31" t="s">
        <v>224</v>
      </c>
      <c r="L219" s="101" t="s">
        <v>234</v>
      </c>
      <c r="M219" s="102">
        <v>5800000</v>
      </c>
      <c r="N219" s="30">
        <v>29580000</v>
      </c>
      <c r="O219" s="31" t="s">
        <v>225</v>
      </c>
      <c r="P219" s="31" t="s">
        <v>35</v>
      </c>
      <c r="Q219" s="26" t="s">
        <v>36</v>
      </c>
      <c r="R219" s="78" t="s">
        <v>37</v>
      </c>
    </row>
    <row r="220" spans="1:18" s="37" customFormat="1" ht="120" x14ac:dyDescent="0.25">
      <c r="A220" s="77" t="s">
        <v>48</v>
      </c>
      <c r="B220" s="31" t="s">
        <v>49</v>
      </c>
      <c r="C220" s="31" t="s">
        <v>117</v>
      </c>
      <c r="D220" s="31" t="s">
        <v>127</v>
      </c>
      <c r="E220" s="31" t="s">
        <v>128</v>
      </c>
      <c r="F220" s="31">
        <v>80111600</v>
      </c>
      <c r="G220" s="49" t="s">
        <v>235</v>
      </c>
      <c r="H220" s="31" t="s">
        <v>30</v>
      </c>
      <c r="I220" s="31" t="s">
        <v>31</v>
      </c>
      <c r="J220" s="31" t="s">
        <v>223</v>
      </c>
      <c r="K220" s="31" t="s">
        <v>224</v>
      </c>
      <c r="L220" s="40">
        <v>4</v>
      </c>
      <c r="M220" s="32">
        <v>3500000</v>
      </c>
      <c r="N220" s="30">
        <f t="shared" si="57"/>
        <v>14000000</v>
      </c>
      <c r="O220" s="31" t="s">
        <v>225</v>
      </c>
      <c r="P220" s="31" t="s">
        <v>35</v>
      </c>
      <c r="Q220" s="26" t="s">
        <v>36</v>
      </c>
      <c r="R220" s="78" t="s">
        <v>37</v>
      </c>
    </row>
    <row r="221" spans="1:18" s="37" customFormat="1" ht="120" x14ac:dyDescent="0.25">
      <c r="A221" s="77" t="s">
        <v>48</v>
      </c>
      <c r="B221" s="31" t="s">
        <v>49</v>
      </c>
      <c r="C221" s="31" t="s">
        <v>117</v>
      </c>
      <c r="D221" s="31" t="s">
        <v>127</v>
      </c>
      <c r="E221" s="31" t="s">
        <v>128</v>
      </c>
      <c r="F221" s="31">
        <v>80111600</v>
      </c>
      <c r="G221" s="49" t="s">
        <v>235</v>
      </c>
      <c r="H221" s="31" t="s">
        <v>30</v>
      </c>
      <c r="I221" s="31" t="s">
        <v>31</v>
      </c>
      <c r="J221" s="31" t="s">
        <v>104</v>
      </c>
      <c r="K221" s="31" t="s">
        <v>84</v>
      </c>
      <c r="L221" s="40">
        <v>6</v>
      </c>
      <c r="M221" s="32">
        <v>4205118</v>
      </c>
      <c r="N221" s="30">
        <f t="shared" si="57"/>
        <v>25230708</v>
      </c>
      <c r="O221" s="31" t="s">
        <v>225</v>
      </c>
      <c r="P221" s="31" t="s">
        <v>35</v>
      </c>
      <c r="Q221" s="26" t="s">
        <v>36</v>
      </c>
      <c r="R221" s="78" t="s">
        <v>37</v>
      </c>
    </row>
    <row r="222" spans="1:18" s="37" customFormat="1" ht="120" x14ac:dyDescent="0.25">
      <c r="A222" s="77" t="s">
        <v>48</v>
      </c>
      <c r="B222" s="31" t="s">
        <v>49</v>
      </c>
      <c r="C222" s="31" t="s">
        <v>117</v>
      </c>
      <c r="D222" s="31" t="s">
        <v>127</v>
      </c>
      <c r="E222" s="31" t="s">
        <v>128</v>
      </c>
      <c r="F222" s="31">
        <v>80111600</v>
      </c>
      <c r="G222" s="49" t="s">
        <v>236</v>
      </c>
      <c r="H222" s="31" t="s">
        <v>43</v>
      </c>
      <c r="I222" s="31" t="s">
        <v>31</v>
      </c>
      <c r="J222" s="31" t="s">
        <v>223</v>
      </c>
      <c r="K222" s="31" t="s">
        <v>224</v>
      </c>
      <c r="L222" s="40">
        <v>10</v>
      </c>
      <c r="M222" s="32">
        <v>4480000</v>
      </c>
      <c r="N222" s="30">
        <f t="shared" ref="N222" si="59">+M222*L222</f>
        <v>44800000</v>
      </c>
      <c r="O222" s="31" t="s">
        <v>225</v>
      </c>
      <c r="P222" s="31" t="s">
        <v>35</v>
      </c>
      <c r="Q222" s="26" t="s">
        <v>36</v>
      </c>
      <c r="R222" s="78" t="s">
        <v>37</v>
      </c>
    </row>
    <row r="223" spans="1:18" s="37" customFormat="1" ht="120" x14ac:dyDescent="0.25">
      <c r="A223" s="77" t="s">
        <v>48</v>
      </c>
      <c r="B223" s="31" t="s">
        <v>49</v>
      </c>
      <c r="C223" s="31" t="s">
        <v>117</v>
      </c>
      <c r="D223" s="31" t="s">
        <v>127</v>
      </c>
      <c r="E223" s="31" t="s">
        <v>128</v>
      </c>
      <c r="F223" s="31">
        <v>80111600</v>
      </c>
      <c r="G223" s="49" t="s">
        <v>237</v>
      </c>
      <c r="H223" s="99" t="s">
        <v>30</v>
      </c>
      <c r="I223" s="99" t="s">
        <v>31</v>
      </c>
      <c r="J223" s="31" t="s">
        <v>136</v>
      </c>
      <c r="K223" s="31" t="s">
        <v>136</v>
      </c>
      <c r="L223" s="100" t="s">
        <v>238</v>
      </c>
      <c r="M223" s="103">
        <v>4480000</v>
      </c>
      <c r="N223" s="30">
        <f>+M223*2+(M223/30*11)</f>
        <v>10602666.666666666</v>
      </c>
      <c r="O223" s="31" t="s">
        <v>225</v>
      </c>
      <c r="P223" s="31" t="s">
        <v>35</v>
      </c>
      <c r="Q223" s="26" t="s">
        <v>36</v>
      </c>
      <c r="R223" s="78" t="s">
        <v>37</v>
      </c>
    </row>
    <row r="224" spans="1:18" s="37" customFormat="1" ht="120" x14ac:dyDescent="0.25">
      <c r="A224" s="77" t="s">
        <v>48</v>
      </c>
      <c r="B224" s="31" t="s">
        <v>49</v>
      </c>
      <c r="C224" s="31" t="s">
        <v>117</v>
      </c>
      <c r="D224" s="31" t="s">
        <v>127</v>
      </c>
      <c r="E224" s="31" t="s">
        <v>128</v>
      </c>
      <c r="F224" s="31">
        <v>80111600</v>
      </c>
      <c r="G224" s="49" t="s">
        <v>239</v>
      </c>
      <c r="H224" s="31" t="s">
        <v>30</v>
      </c>
      <c r="I224" s="31" t="s">
        <v>31</v>
      </c>
      <c r="J224" s="31" t="s">
        <v>223</v>
      </c>
      <c r="K224" s="31" t="s">
        <v>224</v>
      </c>
      <c r="L224" s="40">
        <v>5</v>
      </c>
      <c r="M224" s="32">
        <v>2240000</v>
      </c>
      <c r="N224" s="30">
        <f t="shared" si="57"/>
        <v>11200000</v>
      </c>
      <c r="O224" s="36" t="s">
        <v>34</v>
      </c>
      <c r="P224" s="31" t="s">
        <v>35</v>
      </c>
      <c r="Q224" s="26" t="s">
        <v>36</v>
      </c>
      <c r="R224" s="78" t="s">
        <v>37</v>
      </c>
    </row>
    <row r="225" spans="1:18" s="37" customFormat="1" ht="120" x14ac:dyDescent="0.25">
      <c r="A225" s="77" t="s">
        <v>48</v>
      </c>
      <c r="B225" s="31" t="s">
        <v>49</v>
      </c>
      <c r="C225" s="31" t="s">
        <v>117</v>
      </c>
      <c r="D225" s="31" t="s">
        <v>127</v>
      </c>
      <c r="E225" s="31" t="s">
        <v>128</v>
      </c>
      <c r="F225" s="31">
        <v>80111600</v>
      </c>
      <c r="G225" s="49" t="s">
        <v>240</v>
      </c>
      <c r="H225" s="31" t="s">
        <v>30</v>
      </c>
      <c r="I225" s="31" t="s">
        <v>31</v>
      </c>
      <c r="J225" s="31" t="s">
        <v>223</v>
      </c>
      <c r="K225" s="31" t="s">
        <v>224</v>
      </c>
      <c r="L225" s="40">
        <v>5</v>
      </c>
      <c r="M225" s="32">
        <v>2650000</v>
      </c>
      <c r="N225" s="30">
        <f t="shared" si="57"/>
        <v>13250000</v>
      </c>
      <c r="O225" s="36" t="s">
        <v>34</v>
      </c>
      <c r="P225" s="31" t="s">
        <v>35</v>
      </c>
      <c r="Q225" s="26" t="s">
        <v>36</v>
      </c>
      <c r="R225" s="78" t="s">
        <v>37</v>
      </c>
    </row>
    <row r="226" spans="1:18" s="37" customFormat="1" ht="120" x14ac:dyDescent="0.25">
      <c r="A226" s="77" t="s">
        <v>48</v>
      </c>
      <c r="B226" s="31" t="s">
        <v>49</v>
      </c>
      <c r="C226" s="31" t="s">
        <v>117</v>
      </c>
      <c r="D226" s="31" t="s">
        <v>127</v>
      </c>
      <c r="E226" s="31" t="s">
        <v>128</v>
      </c>
      <c r="F226" s="31">
        <v>80111600</v>
      </c>
      <c r="G226" s="49" t="s">
        <v>240</v>
      </c>
      <c r="H226" s="101" t="s">
        <v>30</v>
      </c>
      <c r="I226" s="101" t="s">
        <v>31</v>
      </c>
      <c r="J226" s="31" t="s">
        <v>63</v>
      </c>
      <c r="K226" s="31" t="s">
        <v>64</v>
      </c>
      <c r="L226" s="101" t="s">
        <v>241</v>
      </c>
      <c r="M226" s="97">
        <v>2650000</v>
      </c>
      <c r="N226" s="30">
        <v>7508333</v>
      </c>
      <c r="O226" s="36" t="s">
        <v>34</v>
      </c>
      <c r="P226" s="31" t="s">
        <v>35</v>
      </c>
      <c r="Q226" s="26" t="s">
        <v>36</v>
      </c>
      <c r="R226" s="78" t="s">
        <v>37</v>
      </c>
    </row>
    <row r="227" spans="1:18" s="37" customFormat="1" ht="120" x14ac:dyDescent="0.25">
      <c r="A227" s="77" t="s">
        <v>48</v>
      </c>
      <c r="B227" s="31" t="s">
        <v>49</v>
      </c>
      <c r="C227" s="31" t="s">
        <v>117</v>
      </c>
      <c r="D227" s="31" t="s">
        <v>127</v>
      </c>
      <c r="E227" s="31" t="s">
        <v>128</v>
      </c>
      <c r="F227" s="31">
        <v>80111600</v>
      </c>
      <c r="G227" s="49" t="s">
        <v>242</v>
      </c>
      <c r="H227" s="31" t="s">
        <v>30</v>
      </c>
      <c r="I227" s="31" t="s">
        <v>31</v>
      </c>
      <c r="J227" s="31" t="s">
        <v>223</v>
      </c>
      <c r="K227" s="31" t="s">
        <v>224</v>
      </c>
      <c r="L227" s="40">
        <v>5</v>
      </c>
      <c r="M227" s="32">
        <v>2240000</v>
      </c>
      <c r="N227" s="30">
        <f t="shared" si="57"/>
        <v>11200000</v>
      </c>
      <c r="O227" s="36" t="s">
        <v>34</v>
      </c>
      <c r="P227" s="31" t="s">
        <v>35</v>
      </c>
      <c r="Q227" s="26" t="s">
        <v>36</v>
      </c>
      <c r="R227" s="78" t="s">
        <v>37</v>
      </c>
    </row>
    <row r="228" spans="1:18" s="37" customFormat="1" ht="120" x14ac:dyDescent="0.25">
      <c r="A228" s="77" t="s">
        <v>48</v>
      </c>
      <c r="B228" s="31" t="s">
        <v>49</v>
      </c>
      <c r="C228" s="31" t="s">
        <v>117</v>
      </c>
      <c r="D228" s="31" t="s">
        <v>127</v>
      </c>
      <c r="E228" s="31" t="s">
        <v>128</v>
      </c>
      <c r="F228" s="31">
        <v>80111600</v>
      </c>
      <c r="G228" s="49" t="s">
        <v>243</v>
      </c>
      <c r="H228" s="31" t="s">
        <v>30</v>
      </c>
      <c r="I228" s="31" t="s">
        <v>31</v>
      </c>
      <c r="J228" s="31" t="s">
        <v>223</v>
      </c>
      <c r="K228" s="31" t="s">
        <v>224</v>
      </c>
      <c r="L228" s="40">
        <v>5</v>
      </c>
      <c r="M228" s="32">
        <v>3090000</v>
      </c>
      <c r="N228" s="30">
        <f t="shared" si="57"/>
        <v>15450000</v>
      </c>
      <c r="O228" s="36" t="s">
        <v>34</v>
      </c>
      <c r="P228" s="31" t="s">
        <v>35</v>
      </c>
      <c r="Q228" s="26" t="s">
        <v>36</v>
      </c>
      <c r="R228" s="78" t="s">
        <v>37</v>
      </c>
    </row>
    <row r="229" spans="1:18" s="37" customFormat="1" ht="120" x14ac:dyDescent="0.25">
      <c r="A229" s="77" t="s">
        <v>48</v>
      </c>
      <c r="B229" s="31" t="s">
        <v>49</v>
      </c>
      <c r="C229" s="31" t="s">
        <v>117</v>
      </c>
      <c r="D229" s="31" t="s">
        <v>127</v>
      </c>
      <c r="E229" s="31" t="s">
        <v>128</v>
      </c>
      <c r="F229" s="31">
        <v>80111600</v>
      </c>
      <c r="G229" s="49" t="s">
        <v>244</v>
      </c>
      <c r="H229" s="31" t="s">
        <v>30</v>
      </c>
      <c r="I229" s="31" t="s">
        <v>31</v>
      </c>
      <c r="J229" s="31" t="s">
        <v>223</v>
      </c>
      <c r="K229" s="31" t="s">
        <v>224</v>
      </c>
      <c r="L229" s="40">
        <v>5</v>
      </c>
      <c r="M229" s="32">
        <v>3090000</v>
      </c>
      <c r="N229" s="30">
        <f t="shared" si="57"/>
        <v>15450000</v>
      </c>
      <c r="O229" s="36" t="s">
        <v>34</v>
      </c>
      <c r="P229" s="31" t="s">
        <v>35</v>
      </c>
      <c r="Q229" s="26" t="s">
        <v>36</v>
      </c>
      <c r="R229" s="78" t="s">
        <v>37</v>
      </c>
    </row>
    <row r="230" spans="1:18" s="37" customFormat="1" ht="120" x14ac:dyDescent="0.25">
      <c r="A230" s="77" t="s">
        <v>48</v>
      </c>
      <c r="B230" s="31" t="s">
        <v>49</v>
      </c>
      <c r="C230" s="31" t="s">
        <v>117</v>
      </c>
      <c r="D230" s="31" t="s">
        <v>127</v>
      </c>
      <c r="E230" s="31" t="s">
        <v>128</v>
      </c>
      <c r="F230" s="31">
        <v>80111600</v>
      </c>
      <c r="G230" s="49" t="s">
        <v>245</v>
      </c>
      <c r="H230" s="31" t="s">
        <v>30</v>
      </c>
      <c r="I230" s="31" t="s">
        <v>31</v>
      </c>
      <c r="J230" s="31" t="s">
        <v>223</v>
      </c>
      <c r="K230" s="31" t="s">
        <v>224</v>
      </c>
      <c r="L230" s="40">
        <v>5</v>
      </c>
      <c r="M230" s="32">
        <v>3090000</v>
      </c>
      <c r="N230" s="30">
        <f t="shared" si="57"/>
        <v>15450000</v>
      </c>
      <c r="O230" s="36" t="s">
        <v>34</v>
      </c>
      <c r="P230" s="31" t="s">
        <v>35</v>
      </c>
      <c r="Q230" s="26" t="s">
        <v>36</v>
      </c>
      <c r="R230" s="78" t="s">
        <v>37</v>
      </c>
    </row>
    <row r="231" spans="1:18" s="37" customFormat="1" ht="120" x14ac:dyDescent="0.25">
      <c r="A231" s="77" t="s">
        <v>48</v>
      </c>
      <c r="B231" s="31" t="s">
        <v>49</v>
      </c>
      <c r="C231" s="31" t="s">
        <v>117</v>
      </c>
      <c r="D231" s="31" t="s">
        <v>127</v>
      </c>
      <c r="E231" s="31" t="s">
        <v>128</v>
      </c>
      <c r="F231" s="31">
        <v>80111600</v>
      </c>
      <c r="G231" s="49" t="s">
        <v>246</v>
      </c>
      <c r="H231" s="31" t="s">
        <v>30</v>
      </c>
      <c r="I231" s="31" t="s">
        <v>31</v>
      </c>
      <c r="J231" s="31" t="s">
        <v>223</v>
      </c>
      <c r="K231" s="31" t="s">
        <v>224</v>
      </c>
      <c r="L231" s="40">
        <v>5</v>
      </c>
      <c r="M231" s="32">
        <v>2472000</v>
      </c>
      <c r="N231" s="30">
        <f t="shared" si="57"/>
        <v>12360000</v>
      </c>
      <c r="O231" s="36" t="s">
        <v>34</v>
      </c>
      <c r="P231" s="31" t="s">
        <v>35</v>
      </c>
      <c r="Q231" s="26" t="s">
        <v>36</v>
      </c>
      <c r="R231" s="78" t="s">
        <v>37</v>
      </c>
    </row>
    <row r="232" spans="1:18" s="37" customFormat="1" ht="120" x14ac:dyDescent="0.25">
      <c r="A232" s="77" t="s">
        <v>48</v>
      </c>
      <c r="B232" s="31" t="s">
        <v>49</v>
      </c>
      <c r="C232" s="31" t="s">
        <v>117</v>
      </c>
      <c r="D232" s="31" t="s">
        <v>127</v>
      </c>
      <c r="E232" s="31" t="s">
        <v>128</v>
      </c>
      <c r="F232" s="31">
        <v>80111600</v>
      </c>
      <c r="G232" s="49" t="s">
        <v>246</v>
      </c>
      <c r="H232" s="101" t="s">
        <v>30</v>
      </c>
      <c r="I232" s="101" t="s">
        <v>31</v>
      </c>
      <c r="J232" s="31" t="s">
        <v>63</v>
      </c>
      <c r="K232" s="31" t="s">
        <v>64</v>
      </c>
      <c r="L232" s="101" t="s">
        <v>247</v>
      </c>
      <c r="M232" s="97">
        <v>2472000</v>
      </c>
      <c r="N232" s="30">
        <v>7992800</v>
      </c>
      <c r="O232" s="36" t="s">
        <v>34</v>
      </c>
      <c r="P232" s="31" t="s">
        <v>35</v>
      </c>
      <c r="Q232" s="26" t="s">
        <v>36</v>
      </c>
      <c r="R232" s="78" t="s">
        <v>37</v>
      </c>
    </row>
    <row r="233" spans="1:18" s="37" customFormat="1" ht="120" x14ac:dyDescent="0.25">
      <c r="A233" s="77" t="s">
        <v>48</v>
      </c>
      <c r="B233" s="31" t="s">
        <v>49</v>
      </c>
      <c r="C233" s="31" t="s">
        <v>117</v>
      </c>
      <c r="D233" s="31" t="s">
        <v>127</v>
      </c>
      <c r="E233" s="31" t="s">
        <v>128</v>
      </c>
      <c r="F233" s="31">
        <v>80111600</v>
      </c>
      <c r="G233" s="49" t="s">
        <v>248</v>
      </c>
      <c r="H233" s="31" t="s">
        <v>30</v>
      </c>
      <c r="I233" s="31" t="s">
        <v>31</v>
      </c>
      <c r="J233" s="31" t="s">
        <v>223</v>
      </c>
      <c r="K233" s="31" t="s">
        <v>224</v>
      </c>
      <c r="L233" s="40">
        <v>5</v>
      </c>
      <c r="M233" s="32">
        <v>3200000</v>
      </c>
      <c r="N233" s="30">
        <f t="shared" si="57"/>
        <v>16000000</v>
      </c>
      <c r="O233" s="36" t="s">
        <v>34</v>
      </c>
      <c r="P233" s="31" t="s">
        <v>35</v>
      </c>
      <c r="Q233" s="26" t="s">
        <v>36</v>
      </c>
      <c r="R233" s="78" t="s">
        <v>37</v>
      </c>
    </row>
    <row r="234" spans="1:18" s="37" customFormat="1" ht="120" x14ac:dyDescent="0.25">
      <c r="A234" s="77" t="s">
        <v>48</v>
      </c>
      <c r="B234" s="31" t="s">
        <v>49</v>
      </c>
      <c r="C234" s="31" t="s">
        <v>117</v>
      </c>
      <c r="D234" s="31" t="s">
        <v>127</v>
      </c>
      <c r="E234" s="31" t="s">
        <v>128</v>
      </c>
      <c r="F234" s="31">
        <v>80111600</v>
      </c>
      <c r="G234" s="49" t="s">
        <v>248</v>
      </c>
      <c r="H234" s="101" t="s">
        <v>30</v>
      </c>
      <c r="I234" s="101" t="s">
        <v>31</v>
      </c>
      <c r="J234" s="31" t="s">
        <v>125</v>
      </c>
      <c r="K234" s="31" t="s">
        <v>91</v>
      </c>
      <c r="L234" s="101" t="s">
        <v>249</v>
      </c>
      <c r="M234" s="97">
        <v>3300000</v>
      </c>
      <c r="N234" s="30">
        <v>13970000</v>
      </c>
      <c r="O234" s="101" t="s">
        <v>34</v>
      </c>
      <c r="P234" s="31" t="s">
        <v>35</v>
      </c>
      <c r="Q234" s="26" t="s">
        <v>36</v>
      </c>
      <c r="R234" s="78" t="s">
        <v>37</v>
      </c>
    </row>
    <row r="235" spans="1:18" s="37" customFormat="1" ht="120" x14ac:dyDescent="0.25">
      <c r="A235" s="77" t="s">
        <v>48</v>
      </c>
      <c r="B235" s="31" t="s">
        <v>49</v>
      </c>
      <c r="C235" s="31" t="s">
        <v>117</v>
      </c>
      <c r="D235" s="31" t="s">
        <v>127</v>
      </c>
      <c r="E235" s="31" t="s">
        <v>128</v>
      </c>
      <c r="F235" s="31">
        <v>80111600</v>
      </c>
      <c r="G235" s="49" t="s">
        <v>250</v>
      </c>
      <c r="H235" s="101" t="s">
        <v>30</v>
      </c>
      <c r="I235" s="101" t="s">
        <v>31</v>
      </c>
      <c r="J235" s="31" t="s">
        <v>136</v>
      </c>
      <c r="K235" s="31" t="s">
        <v>136</v>
      </c>
      <c r="L235" s="40" t="s">
        <v>251</v>
      </c>
      <c r="M235" s="97">
        <v>3300000</v>
      </c>
      <c r="N235" s="30">
        <f>+M235*1+(M235/30*23)</f>
        <v>5830000</v>
      </c>
      <c r="O235" s="101" t="s">
        <v>34</v>
      </c>
      <c r="P235" s="31" t="s">
        <v>35</v>
      </c>
      <c r="Q235" s="26" t="s">
        <v>36</v>
      </c>
      <c r="R235" s="78" t="s">
        <v>37</v>
      </c>
    </row>
    <row r="236" spans="1:18" s="37" customFormat="1" ht="120" x14ac:dyDescent="0.25">
      <c r="A236" s="77" t="s">
        <v>48</v>
      </c>
      <c r="B236" s="31" t="s">
        <v>49</v>
      </c>
      <c r="C236" s="31" t="s">
        <v>117</v>
      </c>
      <c r="D236" s="31" t="s">
        <v>127</v>
      </c>
      <c r="E236" s="31" t="s">
        <v>128</v>
      </c>
      <c r="F236" s="31">
        <v>80111600</v>
      </c>
      <c r="G236" s="49" t="s">
        <v>252</v>
      </c>
      <c r="H236" s="31" t="s">
        <v>30</v>
      </c>
      <c r="I236" s="31" t="s">
        <v>31</v>
      </c>
      <c r="J236" s="31" t="s">
        <v>125</v>
      </c>
      <c r="K236" s="31" t="s">
        <v>125</v>
      </c>
      <c r="L236" s="40">
        <v>1</v>
      </c>
      <c r="M236" s="53" t="s">
        <v>37</v>
      </c>
      <c r="N236" s="30">
        <v>15000000</v>
      </c>
      <c r="O236" s="36" t="s">
        <v>34</v>
      </c>
      <c r="P236" s="31" t="s">
        <v>35</v>
      </c>
      <c r="Q236" s="26" t="s">
        <v>36</v>
      </c>
      <c r="R236" s="78" t="s">
        <v>37</v>
      </c>
    </row>
    <row r="237" spans="1:18" s="37" customFormat="1" ht="120" x14ac:dyDescent="0.25">
      <c r="A237" s="77" t="s">
        <v>48</v>
      </c>
      <c r="B237" s="31" t="s">
        <v>49</v>
      </c>
      <c r="C237" s="31" t="s">
        <v>253</v>
      </c>
      <c r="D237" s="31" t="s">
        <v>254</v>
      </c>
      <c r="E237" s="31" t="s">
        <v>255</v>
      </c>
      <c r="F237" s="31">
        <v>80111600</v>
      </c>
      <c r="G237" s="49" t="s">
        <v>256</v>
      </c>
      <c r="H237" s="31" t="s">
        <v>30</v>
      </c>
      <c r="I237" s="31" t="s">
        <v>31</v>
      </c>
      <c r="J237" s="31" t="s">
        <v>54</v>
      </c>
      <c r="K237" s="31" t="s">
        <v>32</v>
      </c>
      <c r="L237" s="26" t="s">
        <v>257</v>
      </c>
      <c r="M237" s="32">
        <v>4000000</v>
      </c>
      <c r="N237" s="30">
        <f>+M237*4+(M237/30*27)</f>
        <v>19600000</v>
      </c>
      <c r="O237" s="31" t="s">
        <v>258</v>
      </c>
      <c r="P237" s="31" t="s">
        <v>35</v>
      </c>
      <c r="Q237" s="26" t="s">
        <v>36</v>
      </c>
      <c r="R237" s="78" t="s">
        <v>37</v>
      </c>
    </row>
    <row r="238" spans="1:18" s="37" customFormat="1" ht="120" x14ac:dyDescent="0.25">
      <c r="A238" s="77" t="s">
        <v>48</v>
      </c>
      <c r="B238" s="31" t="s">
        <v>49</v>
      </c>
      <c r="C238" s="31" t="s">
        <v>253</v>
      </c>
      <c r="D238" s="31" t="s">
        <v>254</v>
      </c>
      <c r="E238" s="31" t="s">
        <v>255</v>
      </c>
      <c r="F238" s="31">
        <v>80111600</v>
      </c>
      <c r="G238" s="49" t="s">
        <v>259</v>
      </c>
      <c r="H238" s="31" t="s">
        <v>43</v>
      </c>
      <c r="I238" s="31" t="s">
        <v>31</v>
      </c>
      <c r="J238" s="31" t="s">
        <v>54</v>
      </c>
      <c r="K238" s="31" t="s">
        <v>32</v>
      </c>
      <c r="L238" s="26">
        <v>10</v>
      </c>
      <c r="M238" s="32">
        <v>4340000</v>
      </c>
      <c r="N238" s="30">
        <f>M238*L238</f>
        <v>43400000</v>
      </c>
      <c r="O238" s="31" t="s">
        <v>258</v>
      </c>
      <c r="P238" s="31" t="s">
        <v>35</v>
      </c>
      <c r="Q238" s="26" t="s">
        <v>36</v>
      </c>
      <c r="R238" s="78" t="s">
        <v>37</v>
      </c>
    </row>
    <row r="239" spans="1:18" s="37" customFormat="1" ht="120" x14ac:dyDescent="0.25">
      <c r="A239" s="77" t="s">
        <v>48</v>
      </c>
      <c r="B239" s="31" t="s">
        <v>49</v>
      </c>
      <c r="C239" s="31" t="s">
        <v>253</v>
      </c>
      <c r="D239" s="31" t="s">
        <v>254</v>
      </c>
      <c r="E239" s="31" t="s">
        <v>255</v>
      </c>
      <c r="F239" s="31">
        <v>80111600</v>
      </c>
      <c r="G239" s="49" t="s">
        <v>260</v>
      </c>
      <c r="H239" s="31" t="s">
        <v>43</v>
      </c>
      <c r="I239" s="31" t="s">
        <v>31</v>
      </c>
      <c r="J239" s="31" t="s">
        <v>38</v>
      </c>
      <c r="K239" s="31" t="s">
        <v>39</v>
      </c>
      <c r="L239" s="26">
        <v>2</v>
      </c>
      <c r="M239" s="32">
        <v>4340000</v>
      </c>
      <c r="N239" s="30">
        <f>M239*L239</f>
        <v>8680000</v>
      </c>
      <c r="O239" s="31" t="s">
        <v>258</v>
      </c>
      <c r="P239" s="31" t="s">
        <v>35</v>
      </c>
      <c r="Q239" s="26" t="s">
        <v>36</v>
      </c>
      <c r="R239" s="78" t="s">
        <v>37</v>
      </c>
    </row>
    <row r="240" spans="1:18" s="37" customFormat="1" ht="120" x14ac:dyDescent="0.25">
      <c r="A240" s="77" t="s">
        <v>48</v>
      </c>
      <c r="B240" s="31" t="s">
        <v>49</v>
      </c>
      <c r="C240" s="31" t="s">
        <v>253</v>
      </c>
      <c r="D240" s="31" t="s">
        <v>254</v>
      </c>
      <c r="E240" s="31" t="s">
        <v>255</v>
      </c>
      <c r="F240" s="31">
        <v>80111600</v>
      </c>
      <c r="G240" s="49" t="s">
        <v>261</v>
      </c>
      <c r="H240" s="31" t="s">
        <v>262</v>
      </c>
      <c r="I240" s="31" t="s">
        <v>31</v>
      </c>
      <c r="J240" s="31" t="s">
        <v>54</v>
      </c>
      <c r="K240" s="31" t="s">
        <v>32</v>
      </c>
      <c r="L240" s="26">
        <v>10</v>
      </c>
      <c r="M240" s="32">
        <v>4150000</v>
      </c>
      <c r="N240" s="30">
        <f>M240*L240</f>
        <v>41500000</v>
      </c>
      <c r="O240" s="31" t="s">
        <v>258</v>
      </c>
      <c r="P240" s="31" t="s">
        <v>35</v>
      </c>
      <c r="Q240" s="26" t="s">
        <v>36</v>
      </c>
      <c r="R240" s="78" t="s">
        <v>37</v>
      </c>
    </row>
    <row r="241" spans="1:18" s="37" customFormat="1" ht="120" x14ac:dyDescent="0.25">
      <c r="A241" s="77" t="s">
        <v>48</v>
      </c>
      <c r="B241" s="31" t="s">
        <v>49</v>
      </c>
      <c r="C241" s="31" t="s">
        <v>253</v>
      </c>
      <c r="D241" s="31" t="s">
        <v>254</v>
      </c>
      <c r="E241" s="31" t="s">
        <v>255</v>
      </c>
      <c r="F241" s="31">
        <v>80111600</v>
      </c>
      <c r="G241" s="49" t="s">
        <v>263</v>
      </c>
      <c r="H241" s="98" t="s">
        <v>262</v>
      </c>
      <c r="I241" s="98" t="s">
        <v>31</v>
      </c>
      <c r="J241" s="31" t="s">
        <v>38</v>
      </c>
      <c r="K241" s="31" t="s">
        <v>39</v>
      </c>
      <c r="L241" s="104">
        <v>2</v>
      </c>
      <c r="M241" s="105">
        <v>4150000</v>
      </c>
      <c r="N241" s="30">
        <v>8300000</v>
      </c>
      <c r="O241" s="31" t="s">
        <v>258</v>
      </c>
      <c r="P241" s="31" t="s">
        <v>35</v>
      </c>
      <c r="Q241" s="26" t="s">
        <v>36</v>
      </c>
      <c r="R241" s="78" t="s">
        <v>37</v>
      </c>
    </row>
    <row r="242" spans="1:18" s="37" customFormat="1" ht="120" x14ac:dyDescent="0.25">
      <c r="A242" s="77" t="s">
        <v>48</v>
      </c>
      <c r="B242" s="31" t="s">
        <v>49</v>
      </c>
      <c r="C242" s="31" t="s">
        <v>253</v>
      </c>
      <c r="D242" s="31" t="s">
        <v>254</v>
      </c>
      <c r="E242" s="31" t="s">
        <v>255</v>
      </c>
      <c r="F242" s="31">
        <v>80111600</v>
      </c>
      <c r="G242" s="49" t="s">
        <v>264</v>
      </c>
      <c r="H242" s="31" t="s">
        <v>262</v>
      </c>
      <c r="I242" s="31" t="s">
        <v>31</v>
      </c>
      <c r="J242" s="31" t="s">
        <v>54</v>
      </c>
      <c r="K242" s="31" t="s">
        <v>32</v>
      </c>
      <c r="L242" s="26">
        <v>10</v>
      </c>
      <c r="M242" s="32">
        <v>5000000</v>
      </c>
      <c r="N242" s="30">
        <f>M242*L242</f>
        <v>50000000</v>
      </c>
      <c r="O242" s="31" t="s">
        <v>258</v>
      </c>
      <c r="P242" s="31" t="s">
        <v>35</v>
      </c>
      <c r="Q242" s="26" t="s">
        <v>36</v>
      </c>
      <c r="R242" s="78" t="s">
        <v>37</v>
      </c>
    </row>
    <row r="243" spans="1:18" s="37" customFormat="1" ht="120" x14ac:dyDescent="0.25">
      <c r="A243" s="77" t="s">
        <v>48</v>
      </c>
      <c r="B243" s="31" t="s">
        <v>49</v>
      </c>
      <c r="C243" s="31" t="s">
        <v>253</v>
      </c>
      <c r="D243" s="31" t="s">
        <v>254</v>
      </c>
      <c r="E243" s="31" t="s">
        <v>255</v>
      </c>
      <c r="F243" s="31">
        <v>80111600</v>
      </c>
      <c r="G243" s="49" t="s">
        <v>265</v>
      </c>
      <c r="H243" s="98" t="s">
        <v>262</v>
      </c>
      <c r="I243" s="98" t="s">
        <v>31</v>
      </c>
      <c r="J243" s="31" t="s">
        <v>38</v>
      </c>
      <c r="K243" s="31" t="s">
        <v>39</v>
      </c>
      <c r="L243" s="104">
        <v>2</v>
      </c>
      <c r="M243" s="105">
        <v>5000000</v>
      </c>
      <c r="N243" s="30">
        <v>10000000</v>
      </c>
      <c r="O243" s="31" t="s">
        <v>258</v>
      </c>
      <c r="P243" s="31" t="s">
        <v>35</v>
      </c>
      <c r="Q243" s="26" t="s">
        <v>36</v>
      </c>
      <c r="R243" s="78" t="s">
        <v>37</v>
      </c>
    </row>
    <row r="244" spans="1:18" s="37" customFormat="1" ht="120" x14ac:dyDescent="0.25">
      <c r="A244" s="77" t="s">
        <v>48</v>
      </c>
      <c r="B244" s="31" t="s">
        <v>49</v>
      </c>
      <c r="C244" s="31" t="s">
        <v>253</v>
      </c>
      <c r="D244" s="31" t="s">
        <v>254</v>
      </c>
      <c r="E244" s="31" t="s">
        <v>255</v>
      </c>
      <c r="F244" s="31">
        <v>80111600</v>
      </c>
      <c r="G244" s="49" t="s">
        <v>266</v>
      </c>
      <c r="H244" s="31" t="s">
        <v>262</v>
      </c>
      <c r="I244" s="31" t="s">
        <v>31</v>
      </c>
      <c r="J244" s="31" t="s">
        <v>54</v>
      </c>
      <c r="K244" s="31" t="s">
        <v>32</v>
      </c>
      <c r="L244" s="26">
        <v>8</v>
      </c>
      <c r="M244" s="32">
        <v>6000000</v>
      </c>
      <c r="N244" s="30">
        <f>M244*L244</f>
        <v>48000000</v>
      </c>
      <c r="O244" s="31" t="s">
        <v>258</v>
      </c>
      <c r="P244" s="31" t="s">
        <v>35</v>
      </c>
      <c r="Q244" s="26" t="s">
        <v>36</v>
      </c>
      <c r="R244" s="78" t="s">
        <v>37</v>
      </c>
    </row>
    <row r="245" spans="1:18" s="37" customFormat="1" ht="120" x14ac:dyDescent="0.25">
      <c r="A245" s="77" t="s">
        <v>48</v>
      </c>
      <c r="B245" s="31" t="s">
        <v>49</v>
      </c>
      <c r="C245" s="31" t="s">
        <v>253</v>
      </c>
      <c r="D245" s="31" t="s">
        <v>254</v>
      </c>
      <c r="E245" s="31" t="s">
        <v>255</v>
      </c>
      <c r="F245" s="31">
        <v>80111600</v>
      </c>
      <c r="G245" s="49" t="s">
        <v>267</v>
      </c>
      <c r="H245" s="31" t="s">
        <v>262</v>
      </c>
      <c r="I245" s="31" t="s">
        <v>31</v>
      </c>
      <c r="J245" s="31" t="s">
        <v>106</v>
      </c>
      <c r="K245" s="31" t="s">
        <v>64</v>
      </c>
      <c r="L245" s="26">
        <v>1</v>
      </c>
      <c r="M245" s="32">
        <v>6000000</v>
      </c>
      <c r="N245" s="30">
        <f>M245*L245</f>
        <v>6000000</v>
      </c>
      <c r="O245" s="31" t="s">
        <v>258</v>
      </c>
      <c r="P245" s="31" t="s">
        <v>35</v>
      </c>
      <c r="Q245" s="26" t="s">
        <v>36</v>
      </c>
      <c r="R245" s="78" t="s">
        <v>37</v>
      </c>
    </row>
    <row r="246" spans="1:18" s="37" customFormat="1" ht="120" x14ac:dyDescent="0.25">
      <c r="A246" s="77" t="s">
        <v>48</v>
      </c>
      <c r="B246" s="31" t="s">
        <v>49</v>
      </c>
      <c r="C246" s="31" t="s">
        <v>253</v>
      </c>
      <c r="D246" s="31" t="s">
        <v>254</v>
      </c>
      <c r="E246" s="31" t="s">
        <v>255</v>
      </c>
      <c r="F246" s="31">
        <v>80111600</v>
      </c>
      <c r="G246" s="49" t="s">
        <v>268</v>
      </c>
      <c r="H246" s="31" t="s">
        <v>262</v>
      </c>
      <c r="I246" s="31" t="s">
        <v>31</v>
      </c>
      <c r="J246" s="31" t="s">
        <v>54</v>
      </c>
      <c r="K246" s="31" t="s">
        <v>32</v>
      </c>
      <c r="L246" s="26">
        <v>10</v>
      </c>
      <c r="M246" s="32">
        <v>6386000</v>
      </c>
      <c r="N246" s="30">
        <f>M246*L246</f>
        <v>63860000</v>
      </c>
      <c r="O246" s="31" t="s">
        <v>258</v>
      </c>
      <c r="P246" s="31" t="s">
        <v>35</v>
      </c>
      <c r="Q246" s="26" t="s">
        <v>36</v>
      </c>
      <c r="R246" s="78" t="s">
        <v>37</v>
      </c>
    </row>
    <row r="247" spans="1:18" s="37" customFormat="1" ht="120" x14ac:dyDescent="0.25">
      <c r="A247" s="77" t="s">
        <v>48</v>
      </c>
      <c r="B247" s="31" t="s">
        <v>49</v>
      </c>
      <c r="C247" s="31" t="s">
        <v>253</v>
      </c>
      <c r="D247" s="31" t="s">
        <v>254</v>
      </c>
      <c r="E247" s="31" t="s">
        <v>255</v>
      </c>
      <c r="F247" s="31">
        <v>80111600</v>
      </c>
      <c r="G247" s="49" t="s">
        <v>269</v>
      </c>
      <c r="H247" s="98" t="s">
        <v>262</v>
      </c>
      <c r="I247" s="98" t="s">
        <v>31</v>
      </c>
      <c r="J247" s="31" t="s">
        <v>38</v>
      </c>
      <c r="K247" s="31" t="s">
        <v>39</v>
      </c>
      <c r="L247" s="104">
        <v>1</v>
      </c>
      <c r="M247" s="105">
        <v>6386000</v>
      </c>
      <c r="N247" s="30">
        <v>6386000</v>
      </c>
      <c r="O247" s="31" t="s">
        <v>258</v>
      </c>
      <c r="P247" s="31" t="s">
        <v>35</v>
      </c>
      <c r="Q247" s="26" t="s">
        <v>36</v>
      </c>
      <c r="R247" s="78" t="s">
        <v>37</v>
      </c>
    </row>
    <row r="248" spans="1:18" s="37" customFormat="1" ht="120" x14ac:dyDescent="0.25">
      <c r="A248" s="77" t="s">
        <v>48</v>
      </c>
      <c r="B248" s="31" t="s">
        <v>49</v>
      </c>
      <c r="C248" s="31" t="s">
        <v>253</v>
      </c>
      <c r="D248" s="31" t="s">
        <v>254</v>
      </c>
      <c r="E248" s="31" t="s">
        <v>255</v>
      </c>
      <c r="F248" s="31">
        <v>80111600</v>
      </c>
      <c r="G248" s="49" t="s">
        <v>270</v>
      </c>
      <c r="H248" s="31" t="s">
        <v>262</v>
      </c>
      <c r="I248" s="31" t="s">
        <v>31</v>
      </c>
      <c r="J248" s="31" t="s">
        <v>84</v>
      </c>
      <c r="K248" s="31" t="s">
        <v>125</v>
      </c>
      <c r="L248" s="31" t="s">
        <v>271</v>
      </c>
      <c r="M248" s="32">
        <v>2900000</v>
      </c>
      <c r="N248" s="30">
        <v>13146667</v>
      </c>
      <c r="O248" s="31" t="s">
        <v>258</v>
      </c>
      <c r="P248" s="31" t="s">
        <v>35</v>
      </c>
      <c r="Q248" s="26" t="s">
        <v>36</v>
      </c>
      <c r="R248" s="78" t="s">
        <v>37</v>
      </c>
    </row>
    <row r="249" spans="1:18" s="37" customFormat="1" ht="120" x14ac:dyDescent="0.25">
      <c r="A249" s="77" t="s">
        <v>48</v>
      </c>
      <c r="B249" s="31" t="s">
        <v>49</v>
      </c>
      <c r="C249" s="31" t="s">
        <v>253</v>
      </c>
      <c r="D249" s="31" t="s">
        <v>254</v>
      </c>
      <c r="E249" s="31" t="s">
        <v>255</v>
      </c>
      <c r="F249" s="31">
        <v>80111600</v>
      </c>
      <c r="G249" s="49" t="s">
        <v>272</v>
      </c>
      <c r="H249" s="31" t="s">
        <v>262</v>
      </c>
      <c r="I249" s="31" t="s">
        <v>31</v>
      </c>
      <c r="J249" s="31" t="s">
        <v>106</v>
      </c>
      <c r="K249" s="31" t="s">
        <v>64</v>
      </c>
      <c r="L249" s="31">
        <v>1.5</v>
      </c>
      <c r="M249" s="32">
        <v>2900000</v>
      </c>
      <c r="N249" s="30">
        <f>+M249*L249</f>
        <v>4350000</v>
      </c>
      <c r="O249" s="31" t="s">
        <v>258</v>
      </c>
      <c r="P249" s="31" t="s">
        <v>35</v>
      </c>
      <c r="Q249" s="26" t="s">
        <v>36</v>
      </c>
      <c r="R249" s="78" t="s">
        <v>37</v>
      </c>
    </row>
    <row r="250" spans="1:18" s="37" customFormat="1" ht="120" x14ac:dyDescent="0.25">
      <c r="A250" s="77" t="s">
        <v>48</v>
      </c>
      <c r="B250" s="31" t="s">
        <v>49</v>
      </c>
      <c r="C250" s="31" t="s">
        <v>253</v>
      </c>
      <c r="D250" s="31" t="s">
        <v>254</v>
      </c>
      <c r="E250" s="31" t="s">
        <v>255</v>
      </c>
      <c r="F250" s="31">
        <v>80111600</v>
      </c>
      <c r="G250" s="49" t="s">
        <v>273</v>
      </c>
      <c r="H250" s="31" t="s">
        <v>262</v>
      </c>
      <c r="I250" s="31" t="s">
        <v>31</v>
      </c>
      <c r="J250" s="31" t="s">
        <v>84</v>
      </c>
      <c r="K250" s="31" t="s">
        <v>125</v>
      </c>
      <c r="L250" s="26">
        <v>6</v>
      </c>
      <c r="M250" s="32">
        <v>3700000</v>
      </c>
      <c r="N250" s="30">
        <f>+M250*6+(M250/30*0)</f>
        <v>22200000</v>
      </c>
      <c r="O250" s="31" t="s">
        <v>258</v>
      </c>
      <c r="P250" s="31" t="s">
        <v>35</v>
      </c>
      <c r="Q250" s="26" t="s">
        <v>36</v>
      </c>
      <c r="R250" s="78" t="s">
        <v>37</v>
      </c>
    </row>
    <row r="251" spans="1:18" s="37" customFormat="1" ht="120" x14ac:dyDescent="0.25">
      <c r="A251" s="77" t="s">
        <v>48</v>
      </c>
      <c r="B251" s="31" t="s">
        <v>49</v>
      </c>
      <c r="C251" s="31" t="s">
        <v>253</v>
      </c>
      <c r="D251" s="31" t="s">
        <v>254</v>
      </c>
      <c r="E251" s="31" t="s">
        <v>255</v>
      </c>
      <c r="F251" s="31">
        <v>80111600</v>
      </c>
      <c r="G251" s="49" t="s">
        <v>274</v>
      </c>
      <c r="H251" s="31" t="s">
        <v>262</v>
      </c>
      <c r="I251" s="31" t="s">
        <v>31</v>
      </c>
      <c r="J251" s="31" t="s">
        <v>106</v>
      </c>
      <c r="K251" s="31" t="s">
        <v>64</v>
      </c>
      <c r="L251" s="26">
        <v>1</v>
      </c>
      <c r="M251" s="32">
        <v>3700000</v>
      </c>
      <c r="N251" s="30">
        <f>+M251*L251</f>
        <v>3700000</v>
      </c>
      <c r="O251" s="31" t="s">
        <v>258</v>
      </c>
      <c r="P251" s="31" t="s">
        <v>35</v>
      </c>
      <c r="Q251" s="26" t="s">
        <v>36</v>
      </c>
      <c r="R251" s="78" t="s">
        <v>37</v>
      </c>
    </row>
    <row r="252" spans="1:18" s="37" customFormat="1" ht="120" x14ac:dyDescent="0.25">
      <c r="A252" s="77" t="s">
        <v>48</v>
      </c>
      <c r="B252" s="31" t="s">
        <v>49</v>
      </c>
      <c r="C252" s="31" t="s">
        <v>253</v>
      </c>
      <c r="D252" s="31" t="s">
        <v>254</v>
      </c>
      <c r="E252" s="31" t="s">
        <v>255</v>
      </c>
      <c r="F252" s="31">
        <v>80111600</v>
      </c>
      <c r="G252" s="49" t="s">
        <v>273</v>
      </c>
      <c r="H252" s="31" t="s">
        <v>262</v>
      </c>
      <c r="I252" s="31" t="s">
        <v>31</v>
      </c>
      <c r="J252" s="31" t="s">
        <v>54</v>
      </c>
      <c r="K252" s="31" t="s">
        <v>32</v>
      </c>
      <c r="L252" s="26">
        <v>9</v>
      </c>
      <c r="M252" s="32">
        <v>3700000</v>
      </c>
      <c r="N252" s="30">
        <f>+L252*M252</f>
        <v>33300000</v>
      </c>
      <c r="O252" s="31" t="s">
        <v>258</v>
      </c>
      <c r="P252" s="31" t="s">
        <v>35</v>
      </c>
      <c r="Q252" s="26" t="s">
        <v>36</v>
      </c>
      <c r="R252" s="78" t="s">
        <v>37</v>
      </c>
    </row>
    <row r="253" spans="1:18" s="37" customFormat="1" ht="120" x14ac:dyDescent="0.25">
      <c r="A253" s="77" t="s">
        <v>48</v>
      </c>
      <c r="B253" s="31" t="s">
        <v>49</v>
      </c>
      <c r="C253" s="31" t="s">
        <v>253</v>
      </c>
      <c r="D253" s="31" t="s">
        <v>254</v>
      </c>
      <c r="E253" s="31" t="s">
        <v>255</v>
      </c>
      <c r="F253" s="31">
        <v>80111600</v>
      </c>
      <c r="G253" s="49" t="s">
        <v>275</v>
      </c>
      <c r="H253" s="31" t="s">
        <v>262</v>
      </c>
      <c r="I253" s="31" t="s">
        <v>31</v>
      </c>
      <c r="J253" s="31" t="s">
        <v>106</v>
      </c>
      <c r="K253" s="31" t="s">
        <v>100</v>
      </c>
      <c r="L253" s="26">
        <v>1</v>
      </c>
      <c r="M253" s="32">
        <v>3700000</v>
      </c>
      <c r="N253" s="30">
        <f>+L253*M253</f>
        <v>3700000</v>
      </c>
      <c r="O253" s="31" t="s">
        <v>258</v>
      </c>
      <c r="P253" s="31" t="s">
        <v>35</v>
      </c>
      <c r="Q253" s="26" t="s">
        <v>36</v>
      </c>
      <c r="R253" s="78" t="s">
        <v>37</v>
      </c>
    </row>
    <row r="254" spans="1:18" s="37" customFormat="1" ht="120" x14ac:dyDescent="0.25">
      <c r="A254" s="77" t="s">
        <v>48</v>
      </c>
      <c r="B254" s="31" t="s">
        <v>49</v>
      </c>
      <c r="C254" s="31" t="s">
        <v>253</v>
      </c>
      <c r="D254" s="31" t="s">
        <v>254</v>
      </c>
      <c r="E254" s="31" t="s">
        <v>255</v>
      </c>
      <c r="F254" s="31">
        <v>80111600</v>
      </c>
      <c r="G254" s="49" t="s">
        <v>273</v>
      </c>
      <c r="H254" s="31" t="s">
        <v>262</v>
      </c>
      <c r="I254" s="31" t="s">
        <v>31</v>
      </c>
      <c r="J254" s="31" t="s">
        <v>54</v>
      </c>
      <c r="K254" s="31" t="s">
        <v>32</v>
      </c>
      <c r="L254" s="26">
        <v>9</v>
      </c>
      <c r="M254" s="32">
        <v>3800000</v>
      </c>
      <c r="N254" s="30">
        <f>+L254*M254</f>
        <v>34200000</v>
      </c>
      <c r="O254" s="31" t="s">
        <v>258</v>
      </c>
      <c r="P254" s="31" t="s">
        <v>35</v>
      </c>
      <c r="Q254" s="26" t="s">
        <v>36</v>
      </c>
      <c r="R254" s="78" t="s">
        <v>37</v>
      </c>
    </row>
    <row r="255" spans="1:18" s="37" customFormat="1" ht="120" x14ac:dyDescent="0.25">
      <c r="A255" s="77" t="s">
        <v>48</v>
      </c>
      <c r="B255" s="31" t="s">
        <v>49</v>
      </c>
      <c r="C255" s="31" t="s">
        <v>253</v>
      </c>
      <c r="D255" s="31" t="s">
        <v>254</v>
      </c>
      <c r="E255" s="31" t="s">
        <v>255</v>
      </c>
      <c r="F255" s="31">
        <v>80111600</v>
      </c>
      <c r="G255" s="49" t="s">
        <v>276</v>
      </c>
      <c r="H255" s="31" t="s">
        <v>262</v>
      </c>
      <c r="I255" s="31" t="s">
        <v>31</v>
      </c>
      <c r="J255" s="31" t="s">
        <v>38</v>
      </c>
      <c r="K255" s="31" t="s">
        <v>106</v>
      </c>
      <c r="L255" s="26">
        <v>1</v>
      </c>
      <c r="M255" s="32">
        <v>3800000</v>
      </c>
      <c r="N255" s="30">
        <f>+L255*M255</f>
        <v>3800000</v>
      </c>
      <c r="O255" s="31" t="s">
        <v>258</v>
      </c>
      <c r="P255" s="31" t="s">
        <v>35</v>
      </c>
      <c r="Q255" s="26" t="s">
        <v>36</v>
      </c>
      <c r="R255" s="78" t="s">
        <v>37</v>
      </c>
    </row>
    <row r="256" spans="1:18" s="37" customFormat="1" ht="120" x14ac:dyDescent="0.25">
      <c r="A256" s="77" t="s">
        <v>48</v>
      </c>
      <c r="B256" s="31" t="s">
        <v>49</v>
      </c>
      <c r="C256" s="31" t="s">
        <v>253</v>
      </c>
      <c r="D256" s="31" t="s">
        <v>254</v>
      </c>
      <c r="E256" s="31" t="s">
        <v>255</v>
      </c>
      <c r="F256" s="31">
        <v>80111600</v>
      </c>
      <c r="G256" s="49" t="s">
        <v>277</v>
      </c>
      <c r="H256" s="31" t="s">
        <v>43</v>
      </c>
      <c r="I256" s="31" t="s">
        <v>31</v>
      </c>
      <c r="J256" s="31" t="s">
        <v>54</v>
      </c>
      <c r="K256" s="31" t="s">
        <v>32</v>
      </c>
      <c r="L256" s="26">
        <v>10</v>
      </c>
      <c r="M256" s="32">
        <v>3421000</v>
      </c>
      <c r="N256" s="30">
        <f t="shared" ref="N256" si="60">M256*L256</f>
        <v>34210000</v>
      </c>
      <c r="O256" s="31" t="s">
        <v>258</v>
      </c>
      <c r="P256" s="31" t="s">
        <v>35</v>
      </c>
      <c r="Q256" s="26" t="s">
        <v>36</v>
      </c>
      <c r="R256" s="78" t="s">
        <v>37</v>
      </c>
    </row>
    <row r="257" spans="1:18" s="37" customFormat="1" ht="120" x14ac:dyDescent="0.25">
      <c r="A257" s="77" t="s">
        <v>48</v>
      </c>
      <c r="B257" s="31" t="s">
        <v>49</v>
      </c>
      <c r="C257" s="31" t="s">
        <v>253</v>
      </c>
      <c r="D257" s="31" t="s">
        <v>254</v>
      </c>
      <c r="E257" s="31" t="s">
        <v>255</v>
      </c>
      <c r="F257" s="31">
        <v>80111600</v>
      </c>
      <c r="G257" s="49" t="s">
        <v>278</v>
      </c>
      <c r="H257" s="31" t="s">
        <v>262</v>
      </c>
      <c r="I257" s="31" t="s">
        <v>31</v>
      </c>
      <c r="J257" s="31" t="s">
        <v>39</v>
      </c>
      <c r="K257" s="31" t="s">
        <v>64</v>
      </c>
      <c r="L257" s="52">
        <v>1</v>
      </c>
      <c r="M257" s="32">
        <v>3421000</v>
      </c>
      <c r="N257" s="30">
        <f>+M257</f>
        <v>3421000</v>
      </c>
      <c r="O257" s="31" t="s">
        <v>258</v>
      </c>
      <c r="P257" s="31" t="s">
        <v>35</v>
      </c>
      <c r="Q257" s="26" t="s">
        <v>36</v>
      </c>
      <c r="R257" s="78" t="s">
        <v>37</v>
      </c>
    </row>
    <row r="258" spans="1:18" s="37" customFormat="1" ht="120" x14ac:dyDescent="0.25">
      <c r="A258" s="77" t="s">
        <v>48</v>
      </c>
      <c r="B258" s="31" t="s">
        <v>49</v>
      </c>
      <c r="C258" s="31" t="s">
        <v>253</v>
      </c>
      <c r="D258" s="31" t="s">
        <v>254</v>
      </c>
      <c r="E258" s="31" t="s">
        <v>255</v>
      </c>
      <c r="F258" s="31">
        <v>80111600</v>
      </c>
      <c r="G258" s="49" t="s">
        <v>279</v>
      </c>
      <c r="H258" s="31" t="s">
        <v>262</v>
      </c>
      <c r="I258" s="31" t="s">
        <v>31</v>
      </c>
      <c r="J258" s="31" t="s">
        <v>54</v>
      </c>
      <c r="K258" s="31" t="s">
        <v>32</v>
      </c>
      <c r="L258" s="26">
        <v>4</v>
      </c>
      <c r="M258" s="32">
        <v>4125000</v>
      </c>
      <c r="N258" s="30">
        <f t="shared" ref="N258" si="61">M258*L258</f>
        <v>16500000</v>
      </c>
      <c r="O258" s="31" t="s">
        <v>258</v>
      </c>
      <c r="P258" s="31" t="s">
        <v>35</v>
      </c>
      <c r="Q258" s="26" t="s">
        <v>36</v>
      </c>
      <c r="R258" s="78" t="s">
        <v>37</v>
      </c>
    </row>
    <row r="259" spans="1:18" s="37" customFormat="1" ht="120" x14ac:dyDescent="0.25">
      <c r="A259" s="77" t="s">
        <v>48</v>
      </c>
      <c r="B259" s="31" t="s">
        <v>49</v>
      </c>
      <c r="C259" s="31" t="s">
        <v>253</v>
      </c>
      <c r="D259" s="31" t="s">
        <v>254</v>
      </c>
      <c r="E259" s="31" t="s">
        <v>255</v>
      </c>
      <c r="F259" s="31">
        <v>80111600</v>
      </c>
      <c r="G259" s="49" t="s">
        <v>280</v>
      </c>
      <c r="H259" s="31" t="s">
        <v>262</v>
      </c>
      <c r="I259" s="31" t="s">
        <v>31</v>
      </c>
      <c r="J259" s="31" t="s">
        <v>136</v>
      </c>
      <c r="K259" s="31" t="s">
        <v>281</v>
      </c>
      <c r="L259" s="52">
        <v>2</v>
      </c>
      <c r="M259" s="32">
        <v>4125000</v>
      </c>
      <c r="N259" s="30">
        <v>8250000</v>
      </c>
      <c r="O259" s="31" t="s">
        <v>258</v>
      </c>
      <c r="P259" s="31" t="s">
        <v>35</v>
      </c>
      <c r="Q259" s="26" t="s">
        <v>36</v>
      </c>
      <c r="R259" s="78" t="s">
        <v>37</v>
      </c>
    </row>
    <row r="260" spans="1:18" s="37" customFormat="1" ht="120" x14ac:dyDescent="0.25">
      <c r="A260" s="77" t="s">
        <v>48</v>
      </c>
      <c r="B260" s="31" t="s">
        <v>49</v>
      </c>
      <c r="C260" s="31" t="s">
        <v>253</v>
      </c>
      <c r="D260" s="31" t="s">
        <v>254</v>
      </c>
      <c r="E260" s="31" t="s">
        <v>255</v>
      </c>
      <c r="F260" s="31">
        <v>80111600</v>
      </c>
      <c r="G260" s="49" t="s">
        <v>282</v>
      </c>
      <c r="H260" s="31" t="s">
        <v>43</v>
      </c>
      <c r="I260" s="31" t="s">
        <v>31</v>
      </c>
      <c r="J260" s="31" t="s">
        <v>54</v>
      </c>
      <c r="K260" s="31" t="s">
        <v>32</v>
      </c>
      <c r="L260" s="26">
        <v>10</v>
      </c>
      <c r="M260" s="32">
        <v>6900000</v>
      </c>
      <c r="N260" s="30">
        <f t="shared" ref="N260" si="62">M260*L260</f>
        <v>69000000</v>
      </c>
      <c r="O260" s="31" t="s">
        <v>258</v>
      </c>
      <c r="P260" s="31" t="s">
        <v>35</v>
      </c>
      <c r="Q260" s="26" t="s">
        <v>36</v>
      </c>
      <c r="R260" s="78" t="s">
        <v>37</v>
      </c>
    </row>
    <row r="261" spans="1:18" s="37" customFormat="1" ht="120" x14ac:dyDescent="0.25">
      <c r="A261" s="77" t="s">
        <v>48</v>
      </c>
      <c r="B261" s="31" t="s">
        <v>49</v>
      </c>
      <c r="C261" s="31" t="s">
        <v>253</v>
      </c>
      <c r="D261" s="31" t="s">
        <v>254</v>
      </c>
      <c r="E261" s="31" t="s">
        <v>255</v>
      </c>
      <c r="F261" s="31">
        <v>80111600</v>
      </c>
      <c r="G261" s="49" t="s">
        <v>283</v>
      </c>
      <c r="H261" s="31" t="s">
        <v>43</v>
      </c>
      <c r="I261" s="31" t="s">
        <v>31</v>
      </c>
      <c r="J261" s="31" t="s">
        <v>38</v>
      </c>
      <c r="K261" s="31" t="s">
        <v>39</v>
      </c>
      <c r="L261" s="26">
        <v>2</v>
      </c>
      <c r="M261" s="32">
        <v>6900000</v>
      </c>
      <c r="N261" s="30">
        <f t="shared" ref="N261:N274" si="63">M261*L261</f>
        <v>13800000</v>
      </c>
      <c r="O261" s="31" t="s">
        <v>258</v>
      </c>
      <c r="P261" s="31" t="s">
        <v>35</v>
      </c>
      <c r="Q261" s="26" t="s">
        <v>36</v>
      </c>
      <c r="R261" s="78" t="s">
        <v>37</v>
      </c>
    </row>
    <row r="262" spans="1:18" s="37" customFormat="1" ht="120" x14ac:dyDescent="0.25">
      <c r="A262" s="77" t="s">
        <v>48</v>
      </c>
      <c r="B262" s="31" t="s">
        <v>49</v>
      </c>
      <c r="C262" s="31" t="s">
        <v>253</v>
      </c>
      <c r="D262" s="31" t="s">
        <v>254</v>
      </c>
      <c r="E262" s="31" t="s">
        <v>255</v>
      </c>
      <c r="F262" s="31">
        <v>80111600</v>
      </c>
      <c r="G262" s="49" t="s">
        <v>284</v>
      </c>
      <c r="H262" s="31" t="s">
        <v>43</v>
      </c>
      <c r="I262" s="31" t="s">
        <v>31</v>
      </c>
      <c r="J262" s="31" t="s">
        <v>54</v>
      </c>
      <c r="K262" s="31" t="s">
        <v>32</v>
      </c>
      <c r="L262" s="26">
        <v>5</v>
      </c>
      <c r="M262" s="32">
        <v>5300000</v>
      </c>
      <c r="N262" s="30">
        <f t="shared" ref="N262" si="64">M262*L262</f>
        <v>26500000</v>
      </c>
      <c r="O262" s="31" t="s">
        <v>258</v>
      </c>
      <c r="P262" s="31" t="s">
        <v>35</v>
      </c>
      <c r="Q262" s="26" t="s">
        <v>36</v>
      </c>
      <c r="R262" s="78" t="s">
        <v>37</v>
      </c>
    </row>
    <row r="263" spans="1:18" s="37" customFormat="1" ht="120" x14ac:dyDescent="0.25">
      <c r="A263" s="77" t="s">
        <v>48</v>
      </c>
      <c r="B263" s="31" t="s">
        <v>49</v>
      </c>
      <c r="C263" s="31" t="s">
        <v>253</v>
      </c>
      <c r="D263" s="31" t="s">
        <v>254</v>
      </c>
      <c r="E263" s="31" t="s">
        <v>255</v>
      </c>
      <c r="F263" s="31">
        <v>80111600</v>
      </c>
      <c r="G263" s="49" t="s">
        <v>285</v>
      </c>
      <c r="H263" s="31" t="s">
        <v>43</v>
      </c>
      <c r="I263" s="31" t="s">
        <v>31</v>
      </c>
      <c r="J263" s="31" t="s">
        <v>106</v>
      </c>
      <c r="K263" s="31" t="s">
        <v>64</v>
      </c>
      <c r="L263" s="26">
        <v>2</v>
      </c>
      <c r="M263" s="32">
        <v>5300000</v>
      </c>
      <c r="N263" s="30">
        <f t="shared" si="63"/>
        <v>10600000</v>
      </c>
      <c r="O263" s="31" t="s">
        <v>258</v>
      </c>
      <c r="P263" s="31" t="s">
        <v>35</v>
      </c>
      <c r="Q263" s="26" t="s">
        <v>36</v>
      </c>
      <c r="R263" s="78" t="s">
        <v>37</v>
      </c>
    </row>
    <row r="264" spans="1:18" s="37" customFormat="1" ht="120" x14ac:dyDescent="0.25">
      <c r="A264" s="77" t="s">
        <v>48</v>
      </c>
      <c r="B264" s="31" t="s">
        <v>49</v>
      </c>
      <c r="C264" s="31" t="s">
        <v>253</v>
      </c>
      <c r="D264" s="31" t="s">
        <v>254</v>
      </c>
      <c r="E264" s="31" t="s">
        <v>255</v>
      </c>
      <c r="F264" s="31">
        <v>80111600</v>
      </c>
      <c r="G264" s="49" t="s">
        <v>286</v>
      </c>
      <c r="H264" s="31" t="s">
        <v>262</v>
      </c>
      <c r="I264" s="31" t="s">
        <v>31</v>
      </c>
      <c r="J264" s="31" t="s">
        <v>54</v>
      </c>
      <c r="K264" s="31" t="s">
        <v>32</v>
      </c>
      <c r="L264" s="26">
        <v>10</v>
      </c>
      <c r="M264" s="32">
        <v>5000000</v>
      </c>
      <c r="N264" s="30">
        <f t="shared" si="63"/>
        <v>50000000</v>
      </c>
      <c r="O264" s="31" t="s">
        <v>258</v>
      </c>
      <c r="P264" s="31" t="s">
        <v>35</v>
      </c>
      <c r="Q264" s="26" t="s">
        <v>36</v>
      </c>
      <c r="R264" s="78" t="s">
        <v>37</v>
      </c>
    </row>
    <row r="265" spans="1:18" s="37" customFormat="1" ht="120" x14ac:dyDescent="0.25">
      <c r="A265" s="77" t="s">
        <v>48</v>
      </c>
      <c r="B265" s="31" t="s">
        <v>49</v>
      </c>
      <c r="C265" s="31" t="s">
        <v>253</v>
      </c>
      <c r="D265" s="31" t="s">
        <v>254</v>
      </c>
      <c r="E265" s="31" t="s">
        <v>255</v>
      </c>
      <c r="F265" s="31">
        <v>80111600</v>
      </c>
      <c r="G265" s="49" t="s">
        <v>287</v>
      </c>
      <c r="H265" s="31" t="s">
        <v>43</v>
      </c>
      <c r="I265" s="31" t="s">
        <v>31</v>
      </c>
      <c r="J265" s="31" t="s">
        <v>54</v>
      </c>
      <c r="K265" s="31" t="s">
        <v>32</v>
      </c>
      <c r="L265" s="26">
        <v>10</v>
      </c>
      <c r="M265" s="32">
        <v>6180000</v>
      </c>
      <c r="N265" s="30">
        <f t="shared" ref="N265" si="65">M265*L265</f>
        <v>61800000</v>
      </c>
      <c r="O265" s="31" t="s">
        <v>258</v>
      </c>
      <c r="P265" s="31" t="s">
        <v>35</v>
      </c>
      <c r="Q265" s="26" t="s">
        <v>36</v>
      </c>
      <c r="R265" s="78" t="s">
        <v>37</v>
      </c>
    </row>
    <row r="266" spans="1:18" s="37" customFormat="1" ht="120" x14ac:dyDescent="0.25">
      <c r="A266" s="77" t="s">
        <v>48</v>
      </c>
      <c r="B266" s="31" t="s">
        <v>49</v>
      </c>
      <c r="C266" s="31" t="s">
        <v>253</v>
      </c>
      <c r="D266" s="31" t="s">
        <v>254</v>
      </c>
      <c r="E266" s="31" t="s">
        <v>255</v>
      </c>
      <c r="F266" s="31">
        <v>80111600</v>
      </c>
      <c r="G266" s="49" t="s">
        <v>288</v>
      </c>
      <c r="H266" s="31" t="s">
        <v>43</v>
      </c>
      <c r="I266" s="31" t="s">
        <v>31</v>
      </c>
      <c r="J266" s="31" t="s">
        <v>38</v>
      </c>
      <c r="K266" s="31" t="s">
        <v>39</v>
      </c>
      <c r="L266" s="26">
        <v>1.5</v>
      </c>
      <c r="M266" s="32">
        <v>6180000</v>
      </c>
      <c r="N266" s="30">
        <f t="shared" si="63"/>
        <v>9270000</v>
      </c>
      <c r="O266" s="31" t="s">
        <v>258</v>
      </c>
      <c r="P266" s="31" t="s">
        <v>35</v>
      </c>
      <c r="Q266" s="26" t="s">
        <v>36</v>
      </c>
      <c r="R266" s="78" t="s">
        <v>37</v>
      </c>
    </row>
    <row r="267" spans="1:18" s="37" customFormat="1" ht="120" x14ac:dyDescent="0.25">
      <c r="A267" s="77" t="s">
        <v>48</v>
      </c>
      <c r="B267" s="31" t="s">
        <v>49</v>
      </c>
      <c r="C267" s="31" t="s">
        <v>253</v>
      </c>
      <c r="D267" s="31" t="s">
        <v>254</v>
      </c>
      <c r="E267" s="31" t="s">
        <v>255</v>
      </c>
      <c r="F267" s="31">
        <v>80111600</v>
      </c>
      <c r="G267" s="49" t="s">
        <v>289</v>
      </c>
      <c r="H267" s="31" t="s">
        <v>262</v>
      </c>
      <c r="I267" s="31" t="s">
        <v>31</v>
      </c>
      <c r="J267" s="31" t="s">
        <v>54</v>
      </c>
      <c r="K267" s="31" t="s">
        <v>32</v>
      </c>
      <c r="L267" s="26">
        <v>10</v>
      </c>
      <c r="M267" s="32">
        <v>3605000</v>
      </c>
      <c r="N267" s="30">
        <f t="shared" si="63"/>
        <v>36050000</v>
      </c>
      <c r="O267" s="31" t="s">
        <v>258</v>
      </c>
      <c r="P267" s="31" t="s">
        <v>35</v>
      </c>
      <c r="Q267" s="26" t="s">
        <v>36</v>
      </c>
      <c r="R267" s="78" t="s">
        <v>37</v>
      </c>
    </row>
    <row r="268" spans="1:18" s="37" customFormat="1" ht="120" x14ac:dyDescent="0.25">
      <c r="A268" s="77" t="s">
        <v>48</v>
      </c>
      <c r="B268" s="31" t="s">
        <v>49</v>
      </c>
      <c r="C268" s="31" t="s">
        <v>253</v>
      </c>
      <c r="D268" s="31" t="s">
        <v>254</v>
      </c>
      <c r="E268" s="31" t="s">
        <v>255</v>
      </c>
      <c r="F268" s="31">
        <v>80111600</v>
      </c>
      <c r="G268" s="49" t="s">
        <v>290</v>
      </c>
      <c r="H268" s="31" t="s">
        <v>262</v>
      </c>
      <c r="I268" s="31" t="s">
        <v>31</v>
      </c>
      <c r="J268" s="31" t="s">
        <v>106</v>
      </c>
      <c r="K268" s="31" t="s">
        <v>291</v>
      </c>
      <c r="L268" s="26">
        <v>1</v>
      </c>
      <c r="M268" s="32">
        <v>3605000</v>
      </c>
      <c r="N268" s="30">
        <f t="shared" ref="N268" si="66">M268*L268</f>
        <v>3605000</v>
      </c>
      <c r="O268" s="31" t="s">
        <v>258</v>
      </c>
      <c r="P268" s="31" t="s">
        <v>35</v>
      </c>
      <c r="Q268" s="26" t="s">
        <v>36</v>
      </c>
      <c r="R268" s="78" t="s">
        <v>37</v>
      </c>
    </row>
    <row r="269" spans="1:18" s="37" customFormat="1" ht="120" x14ac:dyDescent="0.25">
      <c r="A269" s="77" t="s">
        <v>48</v>
      </c>
      <c r="B269" s="31" t="s">
        <v>49</v>
      </c>
      <c r="C269" s="31" t="s">
        <v>253</v>
      </c>
      <c r="D269" s="31" t="s">
        <v>254</v>
      </c>
      <c r="E269" s="31" t="s">
        <v>255</v>
      </c>
      <c r="F269" s="31">
        <v>80111600</v>
      </c>
      <c r="G269" s="49" t="s">
        <v>292</v>
      </c>
      <c r="H269" s="31" t="s">
        <v>43</v>
      </c>
      <c r="I269" s="31" t="s">
        <v>31</v>
      </c>
      <c r="J269" s="31" t="s">
        <v>54</v>
      </c>
      <c r="K269" s="31" t="s">
        <v>32</v>
      </c>
      <c r="L269" s="26">
        <v>10</v>
      </c>
      <c r="M269" s="32">
        <v>4800000</v>
      </c>
      <c r="N269" s="30">
        <f t="shared" ref="N269" si="67">M269*L269</f>
        <v>48000000</v>
      </c>
      <c r="O269" s="31" t="s">
        <v>258</v>
      </c>
      <c r="P269" s="31" t="s">
        <v>35</v>
      </c>
      <c r="Q269" s="26" t="s">
        <v>36</v>
      </c>
      <c r="R269" s="78" t="s">
        <v>37</v>
      </c>
    </row>
    <row r="270" spans="1:18" s="37" customFormat="1" ht="120" x14ac:dyDescent="0.25">
      <c r="A270" s="77" t="s">
        <v>48</v>
      </c>
      <c r="B270" s="31" t="s">
        <v>49</v>
      </c>
      <c r="C270" s="31" t="s">
        <v>253</v>
      </c>
      <c r="D270" s="31" t="s">
        <v>254</v>
      </c>
      <c r="E270" s="31" t="s">
        <v>255</v>
      </c>
      <c r="F270" s="31">
        <v>80111600</v>
      </c>
      <c r="G270" s="49" t="s">
        <v>293</v>
      </c>
      <c r="H270" s="31" t="s">
        <v>43</v>
      </c>
      <c r="I270" s="31" t="s">
        <v>31</v>
      </c>
      <c r="J270" s="31" t="s">
        <v>38</v>
      </c>
      <c r="K270" s="31" t="s">
        <v>39</v>
      </c>
      <c r="L270" s="26">
        <v>1.5</v>
      </c>
      <c r="M270" s="32">
        <v>4800000</v>
      </c>
      <c r="N270" s="30">
        <f t="shared" si="63"/>
        <v>7200000</v>
      </c>
      <c r="O270" s="31" t="s">
        <v>258</v>
      </c>
      <c r="P270" s="31" t="s">
        <v>35</v>
      </c>
      <c r="Q270" s="26" t="s">
        <v>36</v>
      </c>
      <c r="R270" s="78" t="s">
        <v>37</v>
      </c>
    </row>
    <row r="271" spans="1:18" s="37" customFormat="1" ht="120" x14ac:dyDescent="0.25">
      <c r="A271" s="77" t="s">
        <v>48</v>
      </c>
      <c r="B271" s="31" t="s">
        <v>49</v>
      </c>
      <c r="C271" s="31" t="s">
        <v>253</v>
      </c>
      <c r="D271" s="31" t="s">
        <v>254</v>
      </c>
      <c r="E271" s="31" t="s">
        <v>255</v>
      </c>
      <c r="F271" s="31">
        <v>80111600</v>
      </c>
      <c r="G271" s="49" t="s">
        <v>294</v>
      </c>
      <c r="H271" s="31" t="s">
        <v>262</v>
      </c>
      <c r="I271" s="31" t="s">
        <v>31</v>
      </c>
      <c r="J271" s="31" t="s">
        <v>54</v>
      </c>
      <c r="K271" s="31" t="s">
        <v>32</v>
      </c>
      <c r="L271" s="26">
        <v>10</v>
      </c>
      <c r="M271" s="32">
        <v>3750000</v>
      </c>
      <c r="N271" s="30">
        <f t="shared" si="63"/>
        <v>37500000</v>
      </c>
      <c r="O271" s="31" t="s">
        <v>258</v>
      </c>
      <c r="P271" s="31" t="s">
        <v>35</v>
      </c>
      <c r="Q271" s="26" t="s">
        <v>36</v>
      </c>
      <c r="R271" s="78" t="s">
        <v>37</v>
      </c>
    </row>
    <row r="272" spans="1:18" s="37" customFormat="1" ht="120" x14ac:dyDescent="0.25">
      <c r="A272" s="77" t="s">
        <v>48</v>
      </c>
      <c r="B272" s="31" t="s">
        <v>49</v>
      </c>
      <c r="C272" s="31" t="s">
        <v>253</v>
      </c>
      <c r="D272" s="31" t="s">
        <v>254</v>
      </c>
      <c r="E272" s="31" t="s">
        <v>255</v>
      </c>
      <c r="F272" s="31">
        <v>80111600</v>
      </c>
      <c r="G272" s="49" t="s">
        <v>295</v>
      </c>
      <c r="H272" s="31" t="s">
        <v>262</v>
      </c>
      <c r="I272" s="31" t="s">
        <v>31</v>
      </c>
      <c r="J272" s="31" t="s">
        <v>106</v>
      </c>
      <c r="K272" s="31" t="s">
        <v>64</v>
      </c>
      <c r="L272" s="26">
        <v>1</v>
      </c>
      <c r="M272" s="32">
        <v>3750000</v>
      </c>
      <c r="N272" s="30">
        <f t="shared" ref="N272" si="68">M272*L272</f>
        <v>3750000</v>
      </c>
      <c r="O272" s="31" t="s">
        <v>258</v>
      </c>
      <c r="P272" s="31" t="s">
        <v>35</v>
      </c>
      <c r="Q272" s="26" t="s">
        <v>36</v>
      </c>
      <c r="R272" s="78" t="s">
        <v>37</v>
      </c>
    </row>
    <row r="273" spans="1:18" s="37" customFormat="1" ht="120" x14ac:dyDescent="0.25">
      <c r="A273" s="77" t="s">
        <v>48</v>
      </c>
      <c r="B273" s="31" t="s">
        <v>49</v>
      </c>
      <c r="C273" s="31" t="s">
        <v>253</v>
      </c>
      <c r="D273" s="31" t="s">
        <v>254</v>
      </c>
      <c r="E273" s="31" t="s">
        <v>255</v>
      </c>
      <c r="F273" s="31">
        <v>80111600</v>
      </c>
      <c r="G273" s="49" t="s">
        <v>296</v>
      </c>
      <c r="H273" s="31" t="s">
        <v>262</v>
      </c>
      <c r="I273" s="31" t="s">
        <v>31</v>
      </c>
      <c r="J273" s="31" t="s">
        <v>54</v>
      </c>
      <c r="K273" s="31" t="s">
        <v>32</v>
      </c>
      <c r="L273" s="26">
        <v>10</v>
      </c>
      <c r="M273" s="32">
        <v>3000000</v>
      </c>
      <c r="N273" s="30">
        <f t="shared" ref="N273" si="69">M273*L273</f>
        <v>30000000</v>
      </c>
      <c r="O273" s="31" t="s">
        <v>258</v>
      </c>
      <c r="P273" s="31" t="s">
        <v>35</v>
      </c>
      <c r="Q273" s="26" t="s">
        <v>36</v>
      </c>
      <c r="R273" s="78" t="s">
        <v>37</v>
      </c>
    </row>
    <row r="274" spans="1:18" s="37" customFormat="1" ht="120" x14ac:dyDescent="0.25">
      <c r="A274" s="77" t="s">
        <v>48</v>
      </c>
      <c r="B274" s="31" t="s">
        <v>49</v>
      </c>
      <c r="C274" s="31" t="s">
        <v>253</v>
      </c>
      <c r="D274" s="31" t="s">
        <v>254</v>
      </c>
      <c r="E274" s="31" t="s">
        <v>255</v>
      </c>
      <c r="F274" s="31">
        <v>80111600</v>
      </c>
      <c r="G274" s="49" t="s">
        <v>297</v>
      </c>
      <c r="H274" s="31" t="s">
        <v>262</v>
      </c>
      <c r="I274" s="31" t="s">
        <v>31</v>
      </c>
      <c r="J274" s="31" t="s">
        <v>38</v>
      </c>
      <c r="K274" s="31" t="s">
        <v>39</v>
      </c>
      <c r="L274" s="26">
        <v>2</v>
      </c>
      <c r="M274" s="32">
        <v>3000000</v>
      </c>
      <c r="N274" s="30">
        <f t="shared" si="63"/>
        <v>6000000</v>
      </c>
      <c r="O274" s="31" t="s">
        <v>258</v>
      </c>
      <c r="P274" s="31" t="s">
        <v>35</v>
      </c>
      <c r="Q274" s="26" t="s">
        <v>36</v>
      </c>
      <c r="R274" s="78" t="s">
        <v>37</v>
      </c>
    </row>
    <row r="275" spans="1:18" s="37" customFormat="1" ht="120" x14ac:dyDescent="0.25">
      <c r="A275" s="77" t="s">
        <v>48</v>
      </c>
      <c r="B275" s="31" t="s">
        <v>49</v>
      </c>
      <c r="C275" s="31" t="s">
        <v>253</v>
      </c>
      <c r="D275" s="31" t="s">
        <v>254</v>
      </c>
      <c r="E275" s="31" t="s">
        <v>255</v>
      </c>
      <c r="F275" s="31">
        <v>80111600</v>
      </c>
      <c r="G275" s="49" t="s">
        <v>298</v>
      </c>
      <c r="H275" s="31" t="s">
        <v>262</v>
      </c>
      <c r="I275" s="31" t="s">
        <v>31</v>
      </c>
      <c r="J275" s="31" t="s">
        <v>54</v>
      </c>
      <c r="K275" s="31" t="s">
        <v>32</v>
      </c>
      <c r="L275" s="31" t="s">
        <v>299</v>
      </c>
      <c r="M275" s="32">
        <v>4500000</v>
      </c>
      <c r="N275" s="30">
        <f>+M275*2+(M275/30*24)+69000</f>
        <v>12669000</v>
      </c>
      <c r="O275" s="31" t="s">
        <v>258</v>
      </c>
      <c r="P275" s="31" t="s">
        <v>35</v>
      </c>
      <c r="Q275" s="26" t="s">
        <v>36</v>
      </c>
      <c r="R275" s="78" t="s">
        <v>37</v>
      </c>
    </row>
    <row r="276" spans="1:18" s="37" customFormat="1" ht="120" x14ac:dyDescent="0.25">
      <c r="A276" s="77" t="s">
        <v>48</v>
      </c>
      <c r="B276" s="31" t="s">
        <v>49</v>
      </c>
      <c r="C276" s="31" t="s">
        <v>253</v>
      </c>
      <c r="D276" s="31" t="s">
        <v>254</v>
      </c>
      <c r="E276" s="31" t="s">
        <v>255</v>
      </c>
      <c r="F276" s="31">
        <v>80111600</v>
      </c>
      <c r="G276" s="49" t="s">
        <v>294</v>
      </c>
      <c r="H276" s="31" t="s">
        <v>262</v>
      </c>
      <c r="I276" s="31" t="s">
        <v>31</v>
      </c>
      <c r="J276" s="31" t="s">
        <v>54</v>
      </c>
      <c r="K276" s="31" t="s">
        <v>32</v>
      </c>
      <c r="L276" s="26">
        <v>3</v>
      </c>
      <c r="M276" s="32">
        <v>4223000</v>
      </c>
      <c r="N276" s="30">
        <f>+L276*M276</f>
        <v>12669000</v>
      </c>
      <c r="O276" s="31" t="s">
        <v>258</v>
      </c>
      <c r="P276" s="31" t="s">
        <v>35</v>
      </c>
      <c r="Q276" s="26" t="s">
        <v>36</v>
      </c>
      <c r="R276" s="78" t="s">
        <v>37</v>
      </c>
    </row>
    <row r="277" spans="1:18" s="37" customFormat="1" ht="120" x14ac:dyDescent="0.25">
      <c r="A277" s="77" t="s">
        <v>48</v>
      </c>
      <c r="B277" s="31" t="s">
        <v>49</v>
      </c>
      <c r="C277" s="31" t="s">
        <v>253</v>
      </c>
      <c r="D277" s="31" t="s">
        <v>254</v>
      </c>
      <c r="E277" s="31" t="s">
        <v>255</v>
      </c>
      <c r="F277" s="31">
        <v>80111600</v>
      </c>
      <c r="G277" s="49" t="s">
        <v>300</v>
      </c>
      <c r="H277" s="31" t="s">
        <v>262</v>
      </c>
      <c r="I277" s="31" t="s">
        <v>31</v>
      </c>
      <c r="J277" s="31" t="s">
        <v>86</v>
      </c>
      <c r="K277" s="31" t="s">
        <v>64</v>
      </c>
      <c r="L277" s="26">
        <v>3</v>
      </c>
      <c r="M277" s="32">
        <v>4500000</v>
      </c>
      <c r="N277" s="30">
        <f>+L277*M277</f>
        <v>13500000</v>
      </c>
      <c r="O277" s="31" t="s">
        <v>258</v>
      </c>
      <c r="P277" s="31" t="s">
        <v>35</v>
      </c>
      <c r="Q277" s="26" t="s">
        <v>36</v>
      </c>
      <c r="R277" s="78" t="s">
        <v>37</v>
      </c>
    </row>
    <row r="278" spans="1:18" s="37" customFormat="1" ht="120" x14ac:dyDescent="0.25">
      <c r="A278" s="77" t="s">
        <v>48</v>
      </c>
      <c r="B278" s="31" t="s">
        <v>49</v>
      </c>
      <c r="C278" s="31" t="s">
        <v>253</v>
      </c>
      <c r="D278" s="31" t="s">
        <v>254</v>
      </c>
      <c r="E278" s="31" t="s">
        <v>255</v>
      </c>
      <c r="F278" s="31">
        <v>80111600</v>
      </c>
      <c r="G278" s="49" t="s">
        <v>301</v>
      </c>
      <c r="H278" s="31" t="s">
        <v>30</v>
      </c>
      <c r="I278" s="31" t="s">
        <v>31</v>
      </c>
      <c r="J278" s="31" t="s">
        <v>39</v>
      </c>
      <c r="K278" s="31" t="s">
        <v>39</v>
      </c>
      <c r="L278" s="26">
        <v>10</v>
      </c>
      <c r="M278" s="53" t="s">
        <v>37</v>
      </c>
      <c r="N278" s="30">
        <v>18000000</v>
      </c>
      <c r="O278" s="31" t="s">
        <v>258</v>
      </c>
      <c r="P278" s="31" t="s">
        <v>35</v>
      </c>
      <c r="Q278" s="26" t="s">
        <v>36</v>
      </c>
      <c r="R278" s="78" t="s">
        <v>37</v>
      </c>
    </row>
    <row r="279" spans="1:18" s="37" customFormat="1" ht="120" x14ac:dyDescent="0.25">
      <c r="A279" s="77" t="s">
        <v>48</v>
      </c>
      <c r="B279" s="31" t="s">
        <v>49</v>
      </c>
      <c r="C279" s="31" t="s">
        <v>253</v>
      </c>
      <c r="D279" s="31" t="s">
        <v>254</v>
      </c>
      <c r="E279" s="31" t="s">
        <v>255</v>
      </c>
      <c r="F279" s="31">
        <v>80111600</v>
      </c>
      <c r="G279" s="49" t="s">
        <v>301</v>
      </c>
      <c r="H279" s="31" t="s">
        <v>30</v>
      </c>
      <c r="I279" s="31" t="s">
        <v>31</v>
      </c>
      <c r="J279" s="31" t="s">
        <v>84</v>
      </c>
      <c r="K279" s="31" t="s">
        <v>64</v>
      </c>
      <c r="L279" s="26">
        <v>1</v>
      </c>
      <c r="M279" s="53" t="s">
        <v>37</v>
      </c>
      <c r="N279" s="30">
        <v>59500000</v>
      </c>
      <c r="O279" s="31" t="s">
        <v>258</v>
      </c>
      <c r="P279" s="31" t="s">
        <v>35</v>
      </c>
      <c r="Q279" s="26" t="s">
        <v>36</v>
      </c>
      <c r="R279" s="78" t="s">
        <v>37</v>
      </c>
    </row>
    <row r="280" spans="1:18" s="37" customFormat="1" ht="120" x14ac:dyDescent="0.25">
      <c r="A280" s="77" t="s">
        <v>48</v>
      </c>
      <c r="B280" s="31" t="s">
        <v>49</v>
      </c>
      <c r="C280" s="31" t="s">
        <v>253</v>
      </c>
      <c r="D280" s="31" t="s">
        <v>302</v>
      </c>
      <c r="E280" s="31" t="s">
        <v>303</v>
      </c>
      <c r="F280" s="31">
        <v>80111600</v>
      </c>
      <c r="G280" s="49" t="s">
        <v>304</v>
      </c>
      <c r="H280" s="31" t="s">
        <v>43</v>
      </c>
      <c r="I280" s="31" t="s">
        <v>31</v>
      </c>
      <c r="J280" s="31" t="s">
        <v>54</v>
      </c>
      <c r="K280" s="31" t="s">
        <v>54</v>
      </c>
      <c r="L280" s="44">
        <v>10.8</v>
      </c>
      <c r="M280" s="32">
        <v>9520000</v>
      </c>
      <c r="N280" s="30">
        <v>102181333</v>
      </c>
      <c r="O280" s="43" t="s">
        <v>258</v>
      </c>
      <c r="P280" s="31" t="s">
        <v>35</v>
      </c>
      <c r="Q280" s="26" t="s">
        <v>36</v>
      </c>
      <c r="R280" s="78" t="s">
        <v>37</v>
      </c>
    </row>
    <row r="281" spans="1:18" s="37" customFormat="1" ht="120" x14ac:dyDescent="0.25">
      <c r="A281" s="77" t="s">
        <v>48</v>
      </c>
      <c r="B281" s="31" t="s">
        <v>49</v>
      </c>
      <c r="C281" s="31" t="s">
        <v>253</v>
      </c>
      <c r="D281" s="31" t="s">
        <v>302</v>
      </c>
      <c r="E281" s="31" t="s">
        <v>303</v>
      </c>
      <c r="F281" s="31">
        <v>80111600</v>
      </c>
      <c r="G281" s="49" t="s">
        <v>305</v>
      </c>
      <c r="H281" s="31" t="s">
        <v>43</v>
      </c>
      <c r="I281" s="31" t="s">
        <v>31</v>
      </c>
      <c r="J281" s="31" t="s">
        <v>54</v>
      </c>
      <c r="K281" s="31" t="s">
        <v>54</v>
      </c>
      <c r="L281" s="44">
        <v>10.5</v>
      </c>
      <c r="M281" s="32">
        <v>5040000</v>
      </c>
      <c r="N281" s="30">
        <v>52752000</v>
      </c>
      <c r="O281" s="43" t="s">
        <v>258</v>
      </c>
      <c r="P281" s="31" t="s">
        <v>35</v>
      </c>
      <c r="Q281" s="26" t="s">
        <v>36</v>
      </c>
      <c r="R281" s="78" t="s">
        <v>37</v>
      </c>
    </row>
    <row r="282" spans="1:18" s="37" customFormat="1" ht="120" x14ac:dyDescent="0.25">
      <c r="A282" s="77" t="s">
        <v>48</v>
      </c>
      <c r="B282" s="31" t="s">
        <v>49</v>
      </c>
      <c r="C282" s="31" t="s">
        <v>253</v>
      </c>
      <c r="D282" s="31" t="s">
        <v>302</v>
      </c>
      <c r="E282" s="31" t="s">
        <v>303</v>
      </c>
      <c r="F282" s="31">
        <v>80111600</v>
      </c>
      <c r="G282" s="49" t="s">
        <v>306</v>
      </c>
      <c r="H282" s="31" t="s">
        <v>30</v>
      </c>
      <c r="I282" s="31" t="s">
        <v>31</v>
      </c>
      <c r="J282" s="31" t="s">
        <v>54</v>
      </c>
      <c r="K282" s="31" t="s">
        <v>54</v>
      </c>
      <c r="L282" s="44">
        <v>6</v>
      </c>
      <c r="M282" s="32">
        <v>5040000</v>
      </c>
      <c r="N282" s="30">
        <f t="shared" ref="N282:N285" si="70">M282*L282</f>
        <v>30240000</v>
      </c>
      <c r="O282" s="43" t="s">
        <v>258</v>
      </c>
      <c r="P282" s="31" t="s">
        <v>35</v>
      </c>
      <c r="Q282" s="26" t="s">
        <v>36</v>
      </c>
      <c r="R282" s="78" t="s">
        <v>37</v>
      </c>
    </row>
    <row r="283" spans="1:18" s="37" customFormat="1" ht="120" x14ac:dyDescent="0.25">
      <c r="A283" s="77" t="s">
        <v>48</v>
      </c>
      <c r="B283" s="31" t="s">
        <v>49</v>
      </c>
      <c r="C283" s="31" t="s">
        <v>253</v>
      </c>
      <c r="D283" s="31" t="s">
        <v>302</v>
      </c>
      <c r="E283" s="31" t="s">
        <v>303</v>
      </c>
      <c r="F283" s="31">
        <v>80111600</v>
      </c>
      <c r="G283" s="49" t="s">
        <v>307</v>
      </c>
      <c r="H283" s="31" t="s">
        <v>30</v>
      </c>
      <c r="I283" s="31" t="s">
        <v>31</v>
      </c>
      <c r="J283" s="31" t="s">
        <v>54</v>
      </c>
      <c r="K283" s="31" t="s">
        <v>54</v>
      </c>
      <c r="L283" s="44">
        <v>6</v>
      </c>
      <c r="M283" s="32">
        <v>5040000</v>
      </c>
      <c r="N283" s="30">
        <f t="shared" si="70"/>
        <v>30240000</v>
      </c>
      <c r="O283" s="43" t="s">
        <v>258</v>
      </c>
      <c r="P283" s="31" t="s">
        <v>35</v>
      </c>
      <c r="Q283" s="26" t="s">
        <v>36</v>
      </c>
      <c r="R283" s="78" t="s">
        <v>37</v>
      </c>
    </row>
    <row r="284" spans="1:18" s="37" customFormat="1" ht="120" x14ac:dyDescent="0.25">
      <c r="A284" s="77" t="s">
        <v>48</v>
      </c>
      <c r="B284" s="31" t="s">
        <v>49</v>
      </c>
      <c r="C284" s="31" t="s">
        <v>253</v>
      </c>
      <c r="D284" s="31" t="s">
        <v>302</v>
      </c>
      <c r="E284" s="31" t="s">
        <v>303</v>
      </c>
      <c r="F284" s="31">
        <v>80111600</v>
      </c>
      <c r="G284" s="49" t="s">
        <v>308</v>
      </c>
      <c r="H284" s="31" t="s">
        <v>30</v>
      </c>
      <c r="I284" s="31" t="s">
        <v>31</v>
      </c>
      <c r="J284" s="31" t="s">
        <v>54</v>
      </c>
      <c r="K284" s="31" t="s">
        <v>54</v>
      </c>
      <c r="L284" s="44">
        <v>5</v>
      </c>
      <c r="M284" s="32">
        <v>3600000</v>
      </c>
      <c r="N284" s="30">
        <v>20526000</v>
      </c>
      <c r="O284" s="43" t="s">
        <v>258</v>
      </c>
      <c r="P284" s="31" t="s">
        <v>35</v>
      </c>
      <c r="Q284" s="26" t="s">
        <v>36</v>
      </c>
      <c r="R284" s="78" t="s">
        <v>37</v>
      </c>
    </row>
    <row r="285" spans="1:18" s="37" customFormat="1" ht="120" x14ac:dyDescent="0.25">
      <c r="A285" s="77" t="s">
        <v>48</v>
      </c>
      <c r="B285" s="31" t="s">
        <v>49</v>
      </c>
      <c r="C285" s="31" t="s">
        <v>253</v>
      </c>
      <c r="D285" s="31" t="s">
        <v>302</v>
      </c>
      <c r="E285" s="31" t="s">
        <v>303</v>
      </c>
      <c r="F285" s="31">
        <v>80111600</v>
      </c>
      <c r="G285" s="49" t="s">
        <v>309</v>
      </c>
      <c r="H285" s="31" t="s">
        <v>30</v>
      </c>
      <c r="I285" s="31" t="s">
        <v>31</v>
      </c>
      <c r="J285" s="31" t="s">
        <v>125</v>
      </c>
      <c r="K285" s="31" t="s">
        <v>64</v>
      </c>
      <c r="L285" s="44">
        <v>3</v>
      </c>
      <c r="M285" s="32">
        <v>3600000</v>
      </c>
      <c r="N285" s="30">
        <f t="shared" si="70"/>
        <v>10800000</v>
      </c>
      <c r="O285" s="43" t="s">
        <v>258</v>
      </c>
      <c r="P285" s="31" t="s">
        <v>35</v>
      </c>
      <c r="Q285" s="26" t="s">
        <v>36</v>
      </c>
      <c r="R285" s="78" t="s">
        <v>37</v>
      </c>
    </row>
    <row r="286" spans="1:18" s="37" customFormat="1" ht="120" x14ac:dyDescent="0.25">
      <c r="A286" s="77" t="s">
        <v>48</v>
      </c>
      <c r="B286" s="31" t="s">
        <v>49</v>
      </c>
      <c r="C286" s="31" t="s">
        <v>253</v>
      </c>
      <c r="D286" s="31" t="s">
        <v>302</v>
      </c>
      <c r="E286" s="31" t="s">
        <v>303</v>
      </c>
      <c r="F286" s="31">
        <v>80111600</v>
      </c>
      <c r="G286" s="49" t="s">
        <v>310</v>
      </c>
      <c r="H286" s="31" t="s">
        <v>43</v>
      </c>
      <c r="I286" s="31" t="s">
        <v>31</v>
      </c>
      <c r="J286" s="31" t="s">
        <v>54</v>
      </c>
      <c r="K286" s="31" t="s">
        <v>54</v>
      </c>
      <c r="L286" s="44">
        <v>6</v>
      </c>
      <c r="M286" s="32">
        <v>3831500</v>
      </c>
      <c r="N286" s="30">
        <v>20526000</v>
      </c>
      <c r="O286" s="43" t="s">
        <v>258</v>
      </c>
      <c r="P286" s="31" t="s">
        <v>35</v>
      </c>
      <c r="Q286" s="26" t="s">
        <v>36</v>
      </c>
      <c r="R286" s="78" t="s">
        <v>37</v>
      </c>
    </row>
    <row r="287" spans="1:18" s="37" customFormat="1" ht="120" x14ac:dyDescent="0.25">
      <c r="A287" s="77" t="s">
        <v>48</v>
      </c>
      <c r="B287" s="31" t="s">
        <v>49</v>
      </c>
      <c r="C287" s="31" t="s">
        <v>253</v>
      </c>
      <c r="D287" s="31" t="s">
        <v>302</v>
      </c>
      <c r="E287" s="31" t="s">
        <v>303</v>
      </c>
      <c r="F287" s="31">
        <v>80111600</v>
      </c>
      <c r="G287" s="49" t="s">
        <v>311</v>
      </c>
      <c r="H287" s="31" t="s">
        <v>30</v>
      </c>
      <c r="I287" s="31" t="s">
        <v>201</v>
      </c>
      <c r="J287" s="31" t="s">
        <v>39</v>
      </c>
      <c r="K287" s="31" t="s">
        <v>64</v>
      </c>
      <c r="L287" s="44">
        <v>1</v>
      </c>
      <c r="M287" s="53" t="s">
        <v>37</v>
      </c>
      <c r="N287" s="30">
        <v>24000000</v>
      </c>
      <c r="O287" s="43" t="s">
        <v>258</v>
      </c>
      <c r="P287" s="31" t="s">
        <v>35</v>
      </c>
      <c r="Q287" s="26" t="s">
        <v>36</v>
      </c>
      <c r="R287" s="78" t="s">
        <v>37</v>
      </c>
    </row>
    <row r="288" spans="1:18" s="37" customFormat="1" ht="120" x14ac:dyDescent="0.25">
      <c r="A288" s="77" t="s">
        <v>48</v>
      </c>
      <c r="B288" s="31" t="s">
        <v>49</v>
      </c>
      <c r="C288" s="31" t="s">
        <v>253</v>
      </c>
      <c r="D288" s="31" t="s">
        <v>302</v>
      </c>
      <c r="E288" s="31" t="s">
        <v>303</v>
      </c>
      <c r="F288" s="31" t="s">
        <v>101</v>
      </c>
      <c r="G288" s="49" t="s">
        <v>312</v>
      </c>
      <c r="H288" s="31" t="s">
        <v>43</v>
      </c>
      <c r="I288" s="31" t="s">
        <v>31</v>
      </c>
      <c r="J288" s="31" t="s">
        <v>54</v>
      </c>
      <c r="K288" s="31" t="s">
        <v>54</v>
      </c>
      <c r="L288" s="44">
        <v>3</v>
      </c>
      <c r="M288" s="32">
        <v>6635000</v>
      </c>
      <c r="N288" s="30">
        <f>+L288*M288</f>
        <v>19905000</v>
      </c>
      <c r="O288" s="43" t="s">
        <v>258</v>
      </c>
      <c r="P288" s="31" t="s">
        <v>35</v>
      </c>
      <c r="Q288" s="26" t="s">
        <v>36</v>
      </c>
      <c r="R288" s="78" t="s">
        <v>37</v>
      </c>
    </row>
    <row r="289" spans="1:18" s="37" customFormat="1" ht="105" x14ac:dyDescent="0.25">
      <c r="A289" s="77" t="s">
        <v>48</v>
      </c>
      <c r="B289" s="31" t="s">
        <v>313</v>
      </c>
      <c r="C289" s="31" t="s">
        <v>314</v>
      </c>
      <c r="D289" s="31" t="s">
        <v>315</v>
      </c>
      <c r="E289" s="31" t="s">
        <v>316</v>
      </c>
      <c r="F289" s="31">
        <v>80111600</v>
      </c>
      <c r="G289" s="49" t="s">
        <v>317</v>
      </c>
      <c r="H289" s="31" t="s">
        <v>43</v>
      </c>
      <c r="I289" s="31" t="s">
        <v>31</v>
      </c>
      <c r="J289" s="31" t="s">
        <v>223</v>
      </c>
      <c r="K289" s="31" t="s">
        <v>223</v>
      </c>
      <c r="L289" s="36">
        <v>7</v>
      </c>
      <c r="M289" s="32">
        <v>7416000</v>
      </c>
      <c r="N289" s="30">
        <f t="shared" ref="N289:N307" si="71">+L289*M289</f>
        <v>51912000</v>
      </c>
      <c r="O289" s="36" t="s">
        <v>318</v>
      </c>
      <c r="P289" s="31" t="s">
        <v>35</v>
      </c>
      <c r="Q289" s="26" t="s">
        <v>36</v>
      </c>
      <c r="R289" s="78" t="s">
        <v>37</v>
      </c>
    </row>
    <row r="290" spans="1:18" s="37" customFormat="1" ht="105" x14ac:dyDescent="0.25">
      <c r="A290" s="77" t="s">
        <v>48</v>
      </c>
      <c r="B290" s="31" t="s">
        <v>313</v>
      </c>
      <c r="C290" s="31" t="s">
        <v>314</v>
      </c>
      <c r="D290" s="31" t="s">
        <v>315</v>
      </c>
      <c r="E290" s="31" t="s">
        <v>316</v>
      </c>
      <c r="F290" s="31">
        <v>80111600</v>
      </c>
      <c r="G290" s="49" t="s">
        <v>320</v>
      </c>
      <c r="H290" s="31" t="s">
        <v>43</v>
      </c>
      <c r="I290" s="31" t="s">
        <v>31</v>
      </c>
      <c r="J290" s="31" t="s">
        <v>38</v>
      </c>
      <c r="K290" s="31" t="s">
        <v>39</v>
      </c>
      <c r="L290" s="36">
        <v>3</v>
      </c>
      <c r="M290" s="32">
        <v>7416000</v>
      </c>
      <c r="N290" s="30">
        <f t="shared" si="71"/>
        <v>22248000</v>
      </c>
      <c r="O290" s="36" t="s">
        <v>318</v>
      </c>
      <c r="P290" s="31" t="s">
        <v>35</v>
      </c>
      <c r="Q290" s="26" t="s">
        <v>36</v>
      </c>
      <c r="R290" s="78" t="s">
        <v>37</v>
      </c>
    </row>
    <row r="291" spans="1:18" s="37" customFormat="1" ht="105" x14ac:dyDescent="0.25">
      <c r="A291" s="77" t="s">
        <v>48</v>
      </c>
      <c r="B291" s="31" t="s">
        <v>313</v>
      </c>
      <c r="C291" s="31" t="s">
        <v>314</v>
      </c>
      <c r="D291" s="31" t="s">
        <v>315</v>
      </c>
      <c r="E291" s="31" t="s">
        <v>316</v>
      </c>
      <c r="F291" s="31">
        <v>80111600</v>
      </c>
      <c r="G291" s="49" t="s">
        <v>321</v>
      </c>
      <c r="H291" s="31" t="s">
        <v>43</v>
      </c>
      <c r="I291" s="31" t="s">
        <v>31</v>
      </c>
      <c r="J291" s="31" t="s">
        <v>223</v>
      </c>
      <c r="K291" s="31" t="s">
        <v>223</v>
      </c>
      <c r="L291" s="36">
        <v>7</v>
      </c>
      <c r="M291" s="32">
        <v>3090000</v>
      </c>
      <c r="N291" s="30">
        <f t="shared" si="71"/>
        <v>21630000</v>
      </c>
      <c r="O291" s="36" t="s">
        <v>318</v>
      </c>
      <c r="P291" s="31" t="s">
        <v>35</v>
      </c>
      <c r="Q291" s="26" t="s">
        <v>36</v>
      </c>
      <c r="R291" s="78" t="s">
        <v>37</v>
      </c>
    </row>
    <row r="292" spans="1:18" s="37" customFormat="1" ht="105" x14ac:dyDescent="0.25">
      <c r="A292" s="77" t="s">
        <v>48</v>
      </c>
      <c r="B292" s="31" t="s">
        <v>313</v>
      </c>
      <c r="C292" s="31" t="s">
        <v>314</v>
      </c>
      <c r="D292" s="31" t="s">
        <v>315</v>
      </c>
      <c r="E292" s="31" t="s">
        <v>316</v>
      </c>
      <c r="F292" s="31">
        <v>80111600</v>
      </c>
      <c r="G292" s="49" t="s">
        <v>322</v>
      </c>
      <c r="H292" s="31" t="s">
        <v>43</v>
      </c>
      <c r="I292" s="31" t="s">
        <v>31</v>
      </c>
      <c r="J292" s="31" t="s">
        <v>38</v>
      </c>
      <c r="K292" s="31" t="s">
        <v>91</v>
      </c>
      <c r="L292" s="36">
        <v>3</v>
      </c>
      <c r="M292" s="32">
        <v>3090000</v>
      </c>
      <c r="N292" s="30">
        <f t="shared" si="71"/>
        <v>9270000</v>
      </c>
      <c r="O292" s="36" t="s">
        <v>318</v>
      </c>
      <c r="P292" s="31" t="s">
        <v>35</v>
      </c>
      <c r="Q292" s="26" t="s">
        <v>36</v>
      </c>
      <c r="R292" s="78" t="s">
        <v>37</v>
      </c>
    </row>
    <row r="293" spans="1:18" s="37" customFormat="1" ht="105" x14ac:dyDescent="0.25">
      <c r="A293" s="77" t="s">
        <v>48</v>
      </c>
      <c r="B293" s="31" t="s">
        <v>313</v>
      </c>
      <c r="C293" s="31" t="s">
        <v>314</v>
      </c>
      <c r="D293" s="31" t="s">
        <v>315</v>
      </c>
      <c r="E293" s="31" t="s">
        <v>316</v>
      </c>
      <c r="F293" s="31">
        <v>80111600</v>
      </c>
      <c r="G293" s="49" t="s">
        <v>323</v>
      </c>
      <c r="H293" s="31" t="s">
        <v>43</v>
      </c>
      <c r="I293" s="31" t="s">
        <v>31</v>
      </c>
      <c r="J293" s="31" t="s">
        <v>223</v>
      </c>
      <c r="K293" s="31" t="s">
        <v>32</v>
      </c>
      <c r="L293" s="36">
        <v>7</v>
      </c>
      <c r="M293" s="32">
        <v>4326000</v>
      </c>
      <c r="N293" s="30">
        <f t="shared" si="71"/>
        <v>30282000</v>
      </c>
      <c r="O293" s="36" t="s">
        <v>318</v>
      </c>
      <c r="P293" s="31" t="s">
        <v>35</v>
      </c>
      <c r="Q293" s="26" t="s">
        <v>36</v>
      </c>
      <c r="R293" s="78" t="s">
        <v>37</v>
      </c>
    </row>
    <row r="294" spans="1:18" s="37" customFormat="1" ht="105" x14ac:dyDescent="0.25">
      <c r="A294" s="77" t="s">
        <v>48</v>
      </c>
      <c r="B294" s="31" t="s">
        <v>313</v>
      </c>
      <c r="C294" s="31" t="s">
        <v>314</v>
      </c>
      <c r="D294" s="31" t="s">
        <v>315</v>
      </c>
      <c r="E294" s="31" t="s">
        <v>316</v>
      </c>
      <c r="F294" s="31">
        <v>80111600</v>
      </c>
      <c r="G294" s="49" t="s">
        <v>324</v>
      </c>
      <c r="H294" s="31" t="s">
        <v>43</v>
      </c>
      <c r="I294" s="31" t="s">
        <v>31</v>
      </c>
      <c r="J294" s="31" t="s">
        <v>38</v>
      </c>
      <c r="K294" s="31" t="s">
        <v>39</v>
      </c>
      <c r="L294" s="36">
        <v>3</v>
      </c>
      <c r="M294" s="32">
        <v>4326000</v>
      </c>
      <c r="N294" s="30">
        <f t="shared" si="71"/>
        <v>12978000</v>
      </c>
      <c r="O294" s="36" t="s">
        <v>318</v>
      </c>
      <c r="P294" s="31" t="s">
        <v>35</v>
      </c>
      <c r="Q294" s="26" t="s">
        <v>36</v>
      </c>
      <c r="R294" s="78" t="s">
        <v>37</v>
      </c>
    </row>
    <row r="295" spans="1:18" s="37" customFormat="1" ht="105" x14ac:dyDescent="0.25">
      <c r="A295" s="77" t="s">
        <v>48</v>
      </c>
      <c r="B295" s="31" t="s">
        <v>313</v>
      </c>
      <c r="C295" s="31" t="s">
        <v>314</v>
      </c>
      <c r="D295" s="31" t="s">
        <v>315</v>
      </c>
      <c r="E295" s="31" t="s">
        <v>316</v>
      </c>
      <c r="F295" s="31">
        <v>80111600</v>
      </c>
      <c r="G295" s="49" t="s">
        <v>325</v>
      </c>
      <c r="H295" s="31" t="s">
        <v>43</v>
      </c>
      <c r="I295" s="31" t="s">
        <v>31</v>
      </c>
      <c r="J295" s="31" t="s">
        <v>223</v>
      </c>
      <c r="K295" s="31" t="s">
        <v>223</v>
      </c>
      <c r="L295" s="36">
        <v>7</v>
      </c>
      <c r="M295" s="32">
        <v>4532000</v>
      </c>
      <c r="N295" s="30">
        <f>+L295*M295</f>
        <v>31724000</v>
      </c>
      <c r="O295" s="36" t="s">
        <v>318</v>
      </c>
      <c r="P295" s="31" t="s">
        <v>35</v>
      </c>
      <c r="Q295" s="26" t="s">
        <v>36</v>
      </c>
      <c r="R295" s="78" t="s">
        <v>37</v>
      </c>
    </row>
    <row r="296" spans="1:18" s="37" customFormat="1" ht="105" x14ac:dyDescent="0.25">
      <c r="A296" s="77" t="s">
        <v>48</v>
      </c>
      <c r="B296" s="31" t="s">
        <v>313</v>
      </c>
      <c r="C296" s="31" t="s">
        <v>314</v>
      </c>
      <c r="D296" s="31" t="s">
        <v>315</v>
      </c>
      <c r="E296" s="31" t="s">
        <v>316</v>
      </c>
      <c r="F296" s="31">
        <v>80111600</v>
      </c>
      <c r="G296" s="49" t="s">
        <v>326</v>
      </c>
      <c r="H296" s="31" t="s">
        <v>43</v>
      </c>
      <c r="I296" s="31" t="s">
        <v>31</v>
      </c>
      <c r="J296" s="31" t="s">
        <v>38</v>
      </c>
      <c r="K296" s="31" t="s">
        <v>39</v>
      </c>
      <c r="L296" s="31">
        <v>3</v>
      </c>
      <c r="M296" s="32">
        <v>4532000</v>
      </c>
      <c r="N296" s="30">
        <v>13444933</v>
      </c>
      <c r="O296" s="36" t="s">
        <v>318</v>
      </c>
      <c r="P296" s="31" t="s">
        <v>35</v>
      </c>
      <c r="Q296" s="26" t="s">
        <v>36</v>
      </c>
      <c r="R296" s="78" t="s">
        <v>37</v>
      </c>
    </row>
    <row r="297" spans="1:18" s="37" customFormat="1" ht="105" x14ac:dyDescent="0.25">
      <c r="A297" s="77" t="s">
        <v>48</v>
      </c>
      <c r="B297" s="31" t="s">
        <v>313</v>
      </c>
      <c r="C297" s="31" t="s">
        <v>314</v>
      </c>
      <c r="D297" s="31" t="s">
        <v>315</v>
      </c>
      <c r="E297" s="31" t="s">
        <v>316</v>
      </c>
      <c r="F297" s="31">
        <v>80111600</v>
      </c>
      <c r="G297" s="49" t="s">
        <v>327</v>
      </c>
      <c r="H297" s="31" t="s">
        <v>43</v>
      </c>
      <c r="I297" s="31" t="s">
        <v>31</v>
      </c>
      <c r="J297" s="31" t="s">
        <v>223</v>
      </c>
      <c r="K297" s="31" t="s">
        <v>223</v>
      </c>
      <c r="L297" s="36">
        <v>7</v>
      </c>
      <c r="M297" s="32">
        <v>4120000</v>
      </c>
      <c r="N297" s="30">
        <f t="shared" si="71"/>
        <v>28840000</v>
      </c>
      <c r="O297" s="36" t="s">
        <v>318</v>
      </c>
      <c r="P297" s="31" t="s">
        <v>35</v>
      </c>
      <c r="Q297" s="26" t="s">
        <v>36</v>
      </c>
      <c r="R297" s="78" t="s">
        <v>37</v>
      </c>
    </row>
    <row r="298" spans="1:18" s="37" customFormat="1" ht="105" x14ac:dyDescent="0.25">
      <c r="A298" s="77" t="s">
        <v>48</v>
      </c>
      <c r="B298" s="31" t="s">
        <v>313</v>
      </c>
      <c r="C298" s="31" t="s">
        <v>314</v>
      </c>
      <c r="D298" s="31" t="s">
        <v>315</v>
      </c>
      <c r="E298" s="31" t="s">
        <v>316</v>
      </c>
      <c r="F298" s="31">
        <v>80111600</v>
      </c>
      <c r="G298" s="49" t="s">
        <v>328</v>
      </c>
      <c r="H298" s="31" t="s">
        <v>43</v>
      </c>
      <c r="I298" s="31" t="s">
        <v>31</v>
      </c>
      <c r="J298" s="31" t="s">
        <v>38</v>
      </c>
      <c r="K298" s="31" t="s">
        <v>130</v>
      </c>
      <c r="L298" s="31">
        <v>3.5</v>
      </c>
      <c r="M298" s="32">
        <v>4120000</v>
      </c>
      <c r="N298" s="30">
        <v>14420000</v>
      </c>
      <c r="O298" s="36" t="s">
        <v>318</v>
      </c>
      <c r="P298" s="31" t="s">
        <v>35</v>
      </c>
      <c r="Q298" s="26" t="s">
        <v>36</v>
      </c>
      <c r="R298" s="78" t="s">
        <v>37</v>
      </c>
    </row>
    <row r="299" spans="1:18" s="37" customFormat="1" ht="105" x14ac:dyDescent="0.25">
      <c r="A299" s="77" t="s">
        <v>48</v>
      </c>
      <c r="B299" s="31" t="s">
        <v>313</v>
      </c>
      <c r="C299" s="31" t="s">
        <v>314</v>
      </c>
      <c r="D299" s="31" t="s">
        <v>315</v>
      </c>
      <c r="E299" s="31" t="s">
        <v>316</v>
      </c>
      <c r="F299" s="31">
        <v>80111600</v>
      </c>
      <c r="G299" s="49" t="s">
        <v>330</v>
      </c>
      <c r="H299" s="31" t="s">
        <v>43</v>
      </c>
      <c r="I299" s="31" t="s">
        <v>31</v>
      </c>
      <c r="J299" s="31" t="s">
        <v>223</v>
      </c>
      <c r="K299" s="31" t="s">
        <v>32</v>
      </c>
      <c r="L299" s="36">
        <v>7</v>
      </c>
      <c r="M299" s="32">
        <v>2266000</v>
      </c>
      <c r="N299" s="30">
        <f t="shared" si="71"/>
        <v>15862000</v>
      </c>
      <c r="O299" s="36" t="s">
        <v>318</v>
      </c>
      <c r="P299" s="31" t="s">
        <v>35</v>
      </c>
      <c r="Q299" s="26" t="s">
        <v>36</v>
      </c>
      <c r="R299" s="78" t="s">
        <v>37</v>
      </c>
    </row>
    <row r="300" spans="1:18" s="37" customFormat="1" ht="105" x14ac:dyDescent="0.25">
      <c r="A300" s="77" t="s">
        <v>48</v>
      </c>
      <c r="B300" s="31" t="s">
        <v>313</v>
      </c>
      <c r="C300" s="31" t="s">
        <v>314</v>
      </c>
      <c r="D300" s="31" t="s">
        <v>315</v>
      </c>
      <c r="E300" s="31" t="s">
        <v>316</v>
      </c>
      <c r="F300" s="31">
        <v>80111600</v>
      </c>
      <c r="G300" s="49" t="s">
        <v>331</v>
      </c>
      <c r="H300" s="101" t="s">
        <v>43</v>
      </c>
      <c r="I300" s="101" t="s">
        <v>31</v>
      </c>
      <c r="J300" s="56" t="s">
        <v>332</v>
      </c>
      <c r="K300" s="56" t="s">
        <v>332</v>
      </c>
      <c r="L300" s="101">
        <v>2</v>
      </c>
      <c r="M300" s="97">
        <v>2266000</v>
      </c>
      <c r="N300" s="30">
        <v>4532000</v>
      </c>
      <c r="O300" s="36" t="s">
        <v>318</v>
      </c>
      <c r="P300" s="31" t="s">
        <v>35</v>
      </c>
      <c r="Q300" s="26" t="s">
        <v>36</v>
      </c>
      <c r="R300" s="78" t="s">
        <v>37</v>
      </c>
    </row>
    <row r="301" spans="1:18" s="37" customFormat="1" ht="105" x14ac:dyDescent="0.25">
      <c r="A301" s="77" t="s">
        <v>48</v>
      </c>
      <c r="B301" s="31" t="s">
        <v>313</v>
      </c>
      <c r="C301" s="31" t="s">
        <v>314</v>
      </c>
      <c r="D301" s="31" t="s">
        <v>315</v>
      </c>
      <c r="E301" s="31" t="s">
        <v>316</v>
      </c>
      <c r="F301" s="31">
        <v>80111600</v>
      </c>
      <c r="G301" s="49" t="s">
        <v>333</v>
      </c>
      <c r="H301" s="31" t="s">
        <v>43</v>
      </c>
      <c r="I301" s="31" t="s">
        <v>31</v>
      </c>
      <c r="J301" s="31" t="s">
        <v>33</v>
      </c>
      <c r="K301" s="31" t="s">
        <v>46</v>
      </c>
      <c r="L301" s="36">
        <v>7</v>
      </c>
      <c r="M301" s="32">
        <v>4000000</v>
      </c>
      <c r="N301" s="30">
        <f t="shared" ref="N301" si="72">+L301*M301</f>
        <v>28000000</v>
      </c>
      <c r="O301" s="36" t="s">
        <v>334</v>
      </c>
      <c r="P301" s="31" t="s">
        <v>35</v>
      </c>
      <c r="Q301" s="26" t="s">
        <v>36</v>
      </c>
      <c r="R301" s="78" t="s">
        <v>37</v>
      </c>
    </row>
    <row r="302" spans="1:18" s="37" customFormat="1" ht="120" x14ac:dyDescent="0.25">
      <c r="A302" s="77" t="s">
        <v>48</v>
      </c>
      <c r="B302" s="31" t="s">
        <v>313</v>
      </c>
      <c r="C302" s="31" t="s">
        <v>314</v>
      </c>
      <c r="D302" s="31" t="s">
        <v>315</v>
      </c>
      <c r="E302" s="31" t="s">
        <v>316</v>
      </c>
      <c r="F302" s="31">
        <v>80111600</v>
      </c>
      <c r="G302" s="49" t="s">
        <v>335</v>
      </c>
      <c r="H302" s="31" t="s">
        <v>43</v>
      </c>
      <c r="I302" s="31" t="s">
        <v>31</v>
      </c>
      <c r="J302" s="31" t="s">
        <v>100</v>
      </c>
      <c r="K302" s="31" t="s">
        <v>136</v>
      </c>
      <c r="L302" s="36">
        <v>3.5</v>
      </c>
      <c r="M302" s="32">
        <v>4000000</v>
      </c>
      <c r="N302" s="30">
        <f t="shared" si="71"/>
        <v>14000000</v>
      </c>
      <c r="O302" s="36" t="s">
        <v>334</v>
      </c>
      <c r="P302" s="31" t="s">
        <v>35</v>
      </c>
      <c r="Q302" s="26" t="s">
        <v>36</v>
      </c>
      <c r="R302" s="78" t="s">
        <v>37</v>
      </c>
    </row>
    <row r="303" spans="1:18" s="37" customFormat="1" ht="105" x14ac:dyDescent="0.25">
      <c r="A303" s="77" t="s">
        <v>48</v>
      </c>
      <c r="B303" s="31" t="s">
        <v>313</v>
      </c>
      <c r="C303" s="31" t="s">
        <v>314</v>
      </c>
      <c r="D303" s="31" t="s">
        <v>315</v>
      </c>
      <c r="E303" s="31" t="s">
        <v>316</v>
      </c>
      <c r="F303" s="31">
        <v>80111600</v>
      </c>
      <c r="G303" s="49" t="s">
        <v>336</v>
      </c>
      <c r="H303" s="31" t="s">
        <v>43</v>
      </c>
      <c r="I303" s="31" t="s">
        <v>31</v>
      </c>
      <c r="J303" s="31" t="s">
        <v>223</v>
      </c>
      <c r="K303" s="31" t="s">
        <v>223</v>
      </c>
      <c r="L303" s="36">
        <v>7</v>
      </c>
      <c r="M303" s="32">
        <v>5500000</v>
      </c>
      <c r="N303" s="30">
        <f t="shared" si="71"/>
        <v>38500000</v>
      </c>
      <c r="O303" s="36" t="s">
        <v>334</v>
      </c>
      <c r="P303" s="31" t="s">
        <v>35</v>
      </c>
      <c r="Q303" s="26" t="s">
        <v>36</v>
      </c>
      <c r="R303" s="78" t="s">
        <v>37</v>
      </c>
    </row>
    <row r="304" spans="1:18" s="37" customFormat="1" ht="105" x14ac:dyDescent="0.25">
      <c r="A304" s="77" t="s">
        <v>48</v>
      </c>
      <c r="B304" s="31" t="s">
        <v>313</v>
      </c>
      <c r="C304" s="31" t="s">
        <v>314</v>
      </c>
      <c r="D304" s="31" t="s">
        <v>315</v>
      </c>
      <c r="E304" s="31" t="s">
        <v>316</v>
      </c>
      <c r="F304" s="31">
        <v>80111600</v>
      </c>
      <c r="G304" s="49" t="s">
        <v>336</v>
      </c>
      <c r="H304" s="31" t="s">
        <v>43</v>
      </c>
      <c r="I304" s="31" t="s">
        <v>31</v>
      </c>
      <c r="J304" s="31" t="s">
        <v>38</v>
      </c>
      <c r="K304" s="31" t="s">
        <v>91</v>
      </c>
      <c r="L304" s="36">
        <v>5</v>
      </c>
      <c r="M304" s="32">
        <v>5500000</v>
      </c>
      <c r="N304" s="30">
        <f t="shared" si="71"/>
        <v>27500000</v>
      </c>
      <c r="O304" s="36" t="s">
        <v>334</v>
      </c>
      <c r="P304" s="31" t="s">
        <v>35</v>
      </c>
      <c r="Q304" s="26" t="s">
        <v>36</v>
      </c>
      <c r="R304" s="78" t="s">
        <v>37</v>
      </c>
    </row>
    <row r="305" spans="1:18" s="37" customFormat="1" ht="105" x14ac:dyDescent="0.25">
      <c r="A305" s="77" t="s">
        <v>48</v>
      </c>
      <c r="B305" s="31" t="s">
        <v>313</v>
      </c>
      <c r="C305" s="31" t="s">
        <v>314</v>
      </c>
      <c r="D305" s="31" t="s">
        <v>315</v>
      </c>
      <c r="E305" s="31" t="s">
        <v>316</v>
      </c>
      <c r="F305" s="31">
        <v>80111600</v>
      </c>
      <c r="G305" s="49" t="s">
        <v>337</v>
      </c>
      <c r="H305" s="31" t="s">
        <v>43</v>
      </c>
      <c r="I305" s="31" t="s">
        <v>31</v>
      </c>
      <c r="J305" s="31" t="s">
        <v>223</v>
      </c>
      <c r="K305" s="31" t="s">
        <v>223</v>
      </c>
      <c r="L305" s="36">
        <v>7</v>
      </c>
      <c r="M305" s="32">
        <v>6000000</v>
      </c>
      <c r="N305" s="30">
        <f t="shared" si="71"/>
        <v>42000000</v>
      </c>
      <c r="O305" s="36" t="s">
        <v>334</v>
      </c>
      <c r="P305" s="31" t="s">
        <v>35</v>
      </c>
      <c r="Q305" s="26" t="s">
        <v>36</v>
      </c>
      <c r="R305" s="78" t="s">
        <v>37</v>
      </c>
    </row>
    <row r="306" spans="1:18" s="37" customFormat="1" ht="105" x14ac:dyDescent="0.25">
      <c r="A306" s="77" t="s">
        <v>48</v>
      </c>
      <c r="B306" s="31" t="s">
        <v>313</v>
      </c>
      <c r="C306" s="31" t="s">
        <v>314</v>
      </c>
      <c r="D306" s="31" t="s">
        <v>315</v>
      </c>
      <c r="E306" s="31" t="s">
        <v>316</v>
      </c>
      <c r="F306" s="31">
        <v>80111600</v>
      </c>
      <c r="G306" s="49" t="s">
        <v>338</v>
      </c>
      <c r="H306" s="31" t="s">
        <v>43</v>
      </c>
      <c r="I306" s="31" t="s">
        <v>31</v>
      </c>
      <c r="J306" s="31" t="s">
        <v>38</v>
      </c>
      <c r="K306" s="31" t="s">
        <v>39</v>
      </c>
      <c r="L306" s="36">
        <v>3</v>
      </c>
      <c r="M306" s="32">
        <v>6000000</v>
      </c>
      <c r="N306" s="30">
        <f t="shared" si="71"/>
        <v>18000000</v>
      </c>
      <c r="O306" s="36" t="s">
        <v>334</v>
      </c>
      <c r="P306" s="31" t="s">
        <v>35</v>
      </c>
      <c r="Q306" s="26" t="s">
        <v>36</v>
      </c>
      <c r="R306" s="78" t="s">
        <v>37</v>
      </c>
    </row>
    <row r="307" spans="1:18" s="37" customFormat="1" ht="105" x14ac:dyDescent="0.25">
      <c r="A307" s="77" t="s">
        <v>48</v>
      </c>
      <c r="B307" s="31" t="s">
        <v>313</v>
      </c>
      <c r="C307" s="31" t="s">
        <v>314</v>
      </c>
      <c r="D307" s="31" t="s">
        <v>315</v>
      </c>
      <c r="E307" s="31" t="s">
        <v>316</v>
      </c>
      <c r="F307" s="31">
        <v>80111600</v>
      </c>
      <c r="G307" s="49" t="s">
        <v>339</v>
      </c>
      <c r="H307" s="31" t="s">
        <v>43</v>
      </c>
      <c r="I307" s="31" t="s">
        <v>31</v>
      </c>
      <c r="J307" s="31" t="s">
        <v>223</v>
      </c>
      <c r="K307" s="31" t="s">
        <v>32</v>
      </c>
      <c r="L307" s="36">
        <v>7</v>
      </c>
      <c r="M307" s="32">
        <v>4500000</v>
      </c>
      <c r="N307" s="30">
        <f t="shared" si="71"/>
        <v>31500000</v>
      </c>
      <c r="O307" s="36" t="s">
        <v>334</v>
      </c>
      <c r="P307" s="31" t="s">
        <v>35</v>
      </c>
      <c r="Q307" s="26" t="s">
        <v>36</v>
      </c>
      <c r="R307" s="78" t="s">
        <v>37</v>
      </c>
    </row>
    <row r="308" spans="1:18" s="37" customFormat="1" ht="105" x14ac:dyDescent="0.25">
      <c r="A308" s="77" t="s">
        <v>48</v>
      </c>
      <c r="B308" s="31" t="s">
        <v>313</v>
      </c>
      <c r="C308" s="31" t="s">
        <v>314</v>
      </c>
      <c r="D308" s="31" t="s">
        <v>315</v>
      </c>
      <c r="E308" s="31" t="s">
        <v>316</v>
      </c>
      <c r="F308" s="31">
        <v>80111600</v>
      </c>
      <c r="G308" s="49" t="s">
        <v>339</v>
      </c>
      <c r="H308" s="31" t="s">
        <v>43</v>
      </c>
      <c r="I308" s="31" t="s">
        <v>31</v>
      </c>
      <c r="J308" s="31" t="s">
        <v>38</v>
      </c>
      <c r="K308" s="31" t="s">
        <v>39</v>
      </c>
      <c r="L308" s="36">
        <v>5</v>
      </c>
      <c r="M308" s="32">
        <v>4500000</v>
      </c>
      <c r="N308" s="30">
        <f t="shared" ref="N308:N329" si="73">+L308*M308</f>
        <v>22500000</v>
      </c>
      <c r="O308" s="36" t="s">
        <v>334</v>
      </c>
      <c r="P308" s="31" t="s">
        <v>35</v>
      </c>
      <c r="Q308" s="26" t="s">
        <v>36</v>
      </c>
      <c r="R308" s="78" t="s">
        <v>37</v>
      </c>
    </row>
    <row r="309" spans="1:18" s="37" customFormat="1" ht="105" x14ac:dyDescent="0.25">
      <c r="A309" s="77" t="s">
        <v>48</v>
      </c>
      <c r="B309" s="31" t="s">
        <v>313</v>
      </c>
      <c r="C309" s="31" t="s">
        <v>314</v>
      </c>
      <c r="D309" s="31" t="s">
        <v>315</v>
      </c>
      <c r="E309" s="31" t="s">
        <v>316</v>
      </c>
      <c r="F309" s="31">
        <v>80111600</v>
      </c>
      <c r="G309" s="49" t="s">
        <v>340</v>
      </c>
      <c r="H309" s="31" t="s">
        <v>43</v>
      </c>
      <c r="I309" s="31" t="s">
        <v>31</v>
      </c>
      <c r="J309" s="31" t="s">
        <v>223</v>
      </c>
      <c r="K309" s="31" t="s">
        <v>32</v>
      </c>
      <c r="L309" s="36">
        <v>7</v>
      </c>
      <c r="M309" s="32">
        <v>6500000</v>
      </c>
      <c r="N309" s="30">
        <f t="shared" ref="N309:N317" si="74">+L309*M309</f>
        <v>45500000</v>
      </c>
      <c r="O309" s="36" t="s">
        <v>334</v>
      </c>
      <c r="P309" s="31" t="s">
        <v>35</v>
      </c>
      <c r="Q309" s="26" t="s">
        <v>36</v>
      </c>
      <c r="R309" s="78" t="s">
        <v>37</v>
      </c>
    </row>
    <row r="310" spans="1:18" s="37" customFormat="1" ht="105" x14ac:dyDescent="0.25">
      <c r="A310" s="77" t="s">
        <v>48</v>
      </c>
      <c r="B310" s="31" t="s">
        <v>313</v>
      </c>
      <c r="C310" s="31" t="s">
        <v>314</v>
      </c>
      <c r="D310" s="31" t="s">
        <v>315</v>
      </c>
      <c r="E310" s="31" t="s">
        <v>316</v>
      </c>
      <c r="F310" s="31">
        <v>80111600</v>
      </c>
      <c r="G310" s="49" t="s">
        <v>340</v>
      </c>
      <c r="H310" s="31" t="s">
        <v>43</v>
      </c>
      <c r="I310" s="31" t="s">
        <v>31</v>
      </c>
      <c r="J310" s="31" t="s">
        <v>38</v>
      </c>
      <c r="K310" s="31" t="s">
        <v>91</v>
      </c>
      <c r="L310" s="36">
        <v>5</v>
      </c>
      <c r="M310" s="32">
        <v>6500000</v>
      </c>
      <c r="N310" s="30">
        <f t="shared" si="74"/>
        <v>32500000</v>
      </c>
      <c r="O310" s="36" t="s">
        <v>334</v>
      </c>
      <c r="P310" s="31" t="s">
        <v>35</v>
      </c>
      <c r="Q310" s="26" t="s">
        <v>36</v>
      </c>
      <c r="R310" s="78" t="s">
        <v>37</v>
      </c>
    </row>
    <row r="311" spans="1:18" s="37" customFormat="1" ht="105" x14ac:dyDescent="0.25">
      <c r="A311" s="77" t="s">
        <v>48</v>
      </c>
      <c r="B311" s="31" t="s">
        <v>313</v>
      </c>
      <c r="C311" s="31" t="s">
        <v>314</v>
      </c>
      <c r="D311" s="31" t="s">
        <v>315</v>
      </c>
      <c r="E311" s="31" t="s">
        <v>316</v>
      </c>
      <c r="F311" s="31">
        <v>80111600</v>
      </c>
      <c r="G311" s="49" t="s">
        <v>341</v>
      </c>
      <c r="H311" s="31" t="s">
        <v>43</v>
      </c>
      <c r="I311" s="31" t="s">
        <v>31</v>
      </c>
      <c r="J311" s="31" t="s">
        <v>33</v>
      </c>
      <c r="K311" s="31" t="s">
        <v>46</v>
      </c>
      <c r="L311" s="40">
        <v>7</v>
      </c>
      <c r="M311" s="32">
        <v>2987000</v>
      </c>
      <c r="N311" s="30">
        <f t="shared" si="74"/>
        <v>20909000</v>
      </c>
      <c r="O311" s="31" t="s">
        <v>342</v>
      </c>
      <c r="P311" s="31" t="s">
        <v>35</v>
      </c>
      <c r="Q311" s="26" t="s">
        <v>36</v>
      </c>
      <c r="R311" s="78" t="s">
        <v>37</v>
      </c>
    </row>
    <row r="312" spans="1:18" s="37" customFormat="1" ht="105" x14ac:dyDescent="0.25">
      <c r="A312" s="77" t="s">
        <v>48</v>
      </c>
      <c r="B312" s="31" t="s">
        <v>313</v>
      </c>
      <c r="C312" s="31" t="s">
        <v>314</v>
      </c>
      <c r="D312" s="31" t="s">
        <v>315</v>
      </c>
      <c r="E312" s="31" t="s">
        <v>316</v>
      </c>
      <c r="F312" s="31">
        <v>80111600</v>
      </c>
      <c r="G312" s="49" t="s">
        <v>343</v>
      </c>
      <c r="H312" s="31" t="s">
        <v>43</v>
      </c>
      <c r="I312" s="31" t="s">
        <v>31</v>
      </c>
      <c r="J312" s="31" t="s">
        <v>100</v>
      </c>
      <c r="K312" s="31" t="s">
        <v>100</v>
      </c>
      <c r="L312" s="40">
        <v>3</v>
      </c>
      <c r="M312" s="32">
        <v>2987000</v>
      </c>
      <c r="N312" s="30">
        <f t="shared" si="74"/>
        <v>8961000</v>
      </c>
      <c r="O312" s="31" t="s">
        <v>342</v>
      </c>
      <c r="P312" s="31" t="s">
        <v>35</v>
      </c>
      <c r="Q312" s="26" t="s">
        <v>36</v>
      </c>
      <c r="R312" s="78" t="s">
        <v>37</v>
      </c>
    </row>
    <row r="313" spans="1:18" s="37" customFormat="1" ht="105" x14ac:dyDescent="0.25">
      <c r="A313" s="77" t="s">
        <v>48</v>
      </c>
      <c r="B313" s="31" t="s">
        <v>313</v>
      </c>
      <c r="C313" s="31" t="s">
        <v>314</v>
      </c>
      <c r="D313" s="31" t="s">
        <v>315</v>
      </c>
      <c r="E313" s="31" t="s">
        <v>316</v>
      </c>
      <c r="F313" s="31">
        <v>80111600</v>
      </c>
      <c r="G313" s="49" t="s">
        <v>344</v>
      </c>
      <c r="H313" s="31" t="s">
        <v>43</v>
      </c>
      <c r="I313" s="31" t="s">
        <v>31</v>
      </c>
      <c r="J313" s="31" t="s">
        <v>223</v>
      </c>
      <c r="K313" s="31" t="s">
        <v>223</v>
      </c>
      <c r="L313" s="40">
        <v>7</v>
      </c>
      <c r="M313" s="32">
        <v>5150000</v>
      </c>
      <c r="N313" s="30">
        <f t="shared" si="74"/>
        <v>36050000</v>
      </c>
      <c r="O313" s="31" t="s">
        <v>342</v>
      </c>
      <c r="P313" s="31" t="s">
        <v>35</v>
      </c>
      <c r="Q313" s="26" t="s">
        <v>36</v>
      </c>
      <c r="R313" s="78" t="s">
        <v>37</v>
      </c>
    </row>
    <row r="314" spans="1:18" s="37" customFormat="1" ht="105" x14ac:dyDescent="0.25">
      <c r="A314" s="77" t="s">
        <v>48</v>
      </c>
      <c r="B314" s="31" t="s">
        <v>313</v>
      </c>
      <c r="C314" s="31" t="s">
        <v>314</v>
      </c>
      <c r="D314" s="31" t="s">
        <v>315</v>
      </c>
      <c r="E314" s="31" t="s">
        <v>316</v>
      </c>
      <c r="F314" s="31">
        <v>80111600</v>
      </c>
      <c r="G314" s="49" t="s">
        <v>345</v>
      </c>
      <c r="H314" s="31" t="s">
        <v>43</v>
      </c>
      <c r="I314" s="31" t="s">
        <v>31</v>
      </c>
      <c r="J314" s="31" t="s">
        <v>38</v>
      </c>
      <c r="K314" s="31" t="s">
        <v>91</v>
      </c>
      <c r="L314" s="40">
        <v>3.5</v>
      </c>
      <c r="M314" s="32">
        <v>5150000</v>
      </c>
      <c r="N314" s="30">
        <f t="shared" si="74"/>
        <v>18025000</v>
      </c>
      <c r="O314" s="31" t="s">
        <v>342</v>
      </c>
      <c r="P314" s="31" t="s">
        <v>35</v>
      </c>
      <c r="Q314" s="26" t="s">
        <v>36</v>
      </c>
      <c r="R314" s="78" t="s">
        <v>37</v>
      </c>
    </row>
    <row r="315" spans="1:18" s="37" customFormat="1" ht="135" x14ac:dyDescent="0.25">
      <c r="A315" s="77" t="s">
        <v>48</v>
      </c>
      <c r="B315" s="31" t="s">
        <v>313</v>
      </c>
      <c r="C315" s="31" t="s">
        <v>314</v>
      </c>
      <c r="D315" s="31" t="s">
        <v>315</v>
      </c>
      <c r="E315" s="31" t="s">
        <v>316</v>
      </c>
      <c r="F315" s="31">
        <v>80111600</v>
      </c>
      <c r="G315" s="49" t="s">
        <v>346</v>
      </c>
      <c r="H315" s="31" t="s">
        <v>43</v>
      </c>
      <c r="I315" s="31" t="s">
        <v>31</v>
      </c>
      <c r="J315" s="31" t="s">
        <v>32</v>
      </c>
      <c r="K315" s="31" t="s">
        <v>32</v>
      </c>
      <c r="L315" s="40">
        <v>7</v>
      </c>
      <c r="M315" s="32">
        <v>4277000</v>
      </c>
      <c r="N315" s="30">
        <f t="shared" si="74"/>
        <v>29939000</v>
      </c>
      <c r="O315" s="31" t="s">
        <v>342</v>
      </c>
      <c r="P315" s="31" t="s">
        <v>35</v>
      </c>
      <c r="Q315" s="26" t="s">
        <v>36</v>
      </c>
      <c r="R315" s="78" t="s">
        <v>37</v>
      </c>
    </row>
    <row r="316" spans="1:18" s="37" customFormat="1" ht="165" x14ac:dyDescent="0.25">
      <c r="A316" s="77" t="s">
        <v>48</v>
      </c>
      <c r="B316" s="31" t="s">
        <v>313</v>
      </c>
      <c r="C316" s="31" t="s">
        <v>314</v>
      </c>
      <c r="D316" s="31" t="s">
        <v>315</v>
      </c>
      <c r="E316" s="31" t="s">
        <v>316</v>
      </c>
      <c r="F316" s="31">
        <v>80111600</v>
      </c>
      <c r="G316" s="49" t="s">
        <v>347</v>
      </c>
      <c r="H316" s="31" t="s">
        <v>43</v>
      </c>
      <c r="I316" s="31" t="s">
        <v>31</v>
      </c>
      <c r="J316" s="31" t="s">
        <v>63</v>
      </c>
      <c r="K316" s="31" t="s">
        <v>39</v>
      </c>
      <c r="L316" s="40">
        <v>3</v>
      </c>
      <c r="M316" s="32">
        <v>4277000</v>
      </c>
      <c r="N316" s="30">
        <f t="shared" si="74"/>
        <v>12831000</v>
      </c>
      <c r="O316" s="31" t="s">
        <v>342</v>
      </c>
      <c r="P316" s="31" t="s">
        <v>35</v>
      </c>
      <c r="Q316" s="26" t="s">
        <v>36</v>
      </c>
      <c r="R316" s="78" t="s">
        <v>37</v>
      </c>
    </row>
    <row r="317" spans="1:18" s="37" customFormat="1" ht="150" x14ac:dyDescent="0.25">
      <c r="A317" s="77" t="s">
        <v>48</v>
      </c>
      <c r="B317" s="31" t="s">
        <v>313</v>
      </c>
      <c r="C317" s="31" t="s">
        <v>314</v>
      </c>
      <c r="D317" s="31" t="s">
        <v>315</v>
      </c>
      <c r="E317" s="31" t="s">
        <v>316</v>
      </c>
      <c r="F317" s="31">
        <v>80111600</v>
      </c>
      <c r="G317" s="49" t="s">
        <v>348</v>
      </c>
      <c r="H317" s="31" t="s">
        <v>43</v>
      </c>
      <c r="I317" s="31" t="s">
        <v>31</v>
      </c>
      <c r="J317" s="31" t="s">
        <v>223</v>
      </c>
      <c r="K317" s="31" t="s">
        <v>32</v>
      </c>
      <c r="L317" s="40">
        <v>7</v>
      </c>
      <c r="M317" s="32">
        <v>6798000</v>
      </c>
      <c r="N317" s="30">
        <f t="shared" si="74"/>
        <v>47586000</v>
      </c>
      <c r="O317" s="31" t="s">
        <v>342</v>
      </c>
      <c r="P317" s="31" t="s">
        <v>35</v>
      </c>
      <c r="Q317" s="26" t="s">
        <v>36</v>
      </c>
      <c r="R317" s="78" t="s">
        <v>37</v>
      </c>
    </row>
    <row r="318" spans="1:18" s="37" customFormat="1" ht="165" x14ac:dyDescent="0.25">
      <c r="A318" s="77" t="s">
        <v>48</v>
      </c>
      <c r="B318" s="31" t="s">
        <v>313</v>
      </c>
      <c r="C318" s="31" t="s">
        <v>314</v>
      </c>
      <c r="D318" s="31" t="s">
        <v>315</v>
      </c>
      <c r="E318" s="31" t="s">
        <v>316</v>
      </c>
      <c r="F318" s="31">
        <v>80111600</v>
      </c>
      <c r="G318" s="49" t="s">
        <v>349</v>
      </c>
      <c r="H318" s="31" t="s">
        <v>43</v>
      </c>
      <c r="I318" s="31" t="s">
        <v>31</v>
      </c>
      <c r="J318" s="31" t="s">
        <v>39</v>
      </c>
      <c r="K318" s="31" t="s">
        <v>39</v>
      </c>
      <c r="L318" s="40">
        <v>4</v>
      </c>
      <c r="M318" s="32">
        <v>6798000</v>
      </c>
      <c r="N318" s="30">
        <f t="shared" si="73"/>
        <v>27192000</v>
      </c>
      <c r="O318" s="31" t="s">
        <v>342</v>
      </c>
      <c r="P318" s="31" t="s">
        <v>35</v>
      </c>
      <c r="Q318" s="26" t="s">
        <v>36</v>
      </c>
      <c r="R318" s="78" t="s">
        <v>37</v>
      </c>
    </row>
    <row r="319" spans="1:18" s="37" customFormat="1" ht="150" x14ac:dyDescent="0.25">
      <c r="A319" s="77" t="s">
        <v>48</v>
      </c>
      <c r="B319" s="31" t="s">
        <v>313</v>
      </c>
      <c r="C319" s="31" t="s">
        <v>314</v>
      </c>
      <c r="D319" s="31" t="s">
        <v>315</v>
      </c>
      <c r="E319" s="31" t="s">
        <v>316</v>
      </c>
      <c r="F319" s="31">
        <v>80111600</v>
      </c>
      <c r="G319" s="49" t="s">
        <v>350</v>
      </c>
      <c r="H319" s="31" t="s">
        <v>43</v>
      </c>
      <c r="I319" s="31" t="s">
        <v>31</v>
      </c>
      <c r="J319" s="31" t="s">
        <v>104</v>
      </c>
      <c r="K319" s="31" t="s">
        <v>104</v>
      </c>
      <c r="L319" s="40">
        <v>6</v>
      </c>
      <c r="M319" s="32">
        <v>4400000</v>
      </c>
      <c r="N319" s="30">
        <f>+L319*M319</f>
        <v>26400000</v>
      </c>
      <c r="O319" s="31" t="s">
        <v>342</v>
      </c>
      <c r="P319" s="31" t="s">
        <v>35</v>
      </c>
      <c r="Q319" s="26" t="s">
        <v>36</v>
      </c>
      <c r="R319" s="78" t="s">
        <v>37</v>
      </c>
    </row>
    <row r="320" spans="1:18" s="37" customFormat="1" ht="150" x14ac:dyDescent="0.25">
      <c r="A320" s="77" t="s">
        <v>48</v>
      </c>
      <c r="B320" s="31" t="s">
        <v>313</v>
      </c>
      <c r="C320" s="31" t="s">
        <v>314</v>
      </c>
      <c r="D320" s="31" t="s">
        <v>315</v>
      </c>
      <c r="E320" s="31" t="s">
        <v>316</v>
      </c>
      <c r="F320" s="31">
        <v>80111600</v>
      </c>
      <c r="G320" s="49" t="s">
        <v>351</v>
      </c>
      <c r="H320" s="31" t="s">
        <v>43</v>
      </c>
      <c r="I320" s="31" t="s">
        <v>31</v>
      </c>
      <c r="J320" s="31" t="s">
        <v>69</v>
      </c>
      <c r="K320" s="31" t="s">
        <v>46</v>
      </c>
      <c r="L320" s="40">
        <v>7</v>
      </c>
      <c r="M320" s="32">
        <v>4532000</v>
      </c>
      <c r="N320" s="30">
        <f>+L320*M320</f>
        <v>31724000</v>
      </c>
      <c r="O320" s="31" t="s">
        <v>342</v>
      </c>
      <c r="P320" s="31" t="s">
        <v>35</v>
      </c>
      <c r="Q320" s="26" t="s">
        <v>36</v>
      </c>
      <c r="R320" s="78" t="s">
        <v>37</v>
      </c>
    </row>
    <row r="321" spans="1:18" s="37" customFormat="1" ht="165" x14ac:dyDescent="0.25">
      <c r="A321" s="77" t="s">
        <v>48</v>
      </c>
      <c r="B321" s="31" t="s">
        <v>313</v>
      </c>
      <c r="C321" s="31" t="s">
        <v>314</v>
      </c>
      <c r="D321" s="31" t="s">
        <v>315</v>
      </c>
      <c r="E321" s="31" t="s">
        <v>316</v>
      </c>
      <c r="F321" s="31">
        <v>80111600</v>
      </c>
      <c r="G321" s="49" t="s">
        <v>352</v>
      </c>
      <c r="H321" s="31" t="s">
        <v>43</v>
      </c>
      <c r="I321" s="31" t="s">
        <v>31</v>
      </c>
      <c r="J321" s="31" t="s">
        <v>100</v>
      </c>
      <c r="K321" s="31" t="s">
        <v>100</v>
      </c>
      <c r="L321" s="40">
        <v>3</v>
      </c>
      <c r="M321" s="32">
        <v>4532000</v>
      </c>
      <c r="N321" s="30">
        <f>+L321*M321</f>
        <v>13596000</v>
      </c>
      <c r="O321" s="31" t="s">
        <v>342</v>
      </c>
      <c r="P321" s="31" t="s">
        <v>35</v>
      </c>
      <c r="Q321" s="26" t="s">
        <v>36</v>
      </c>
      <c r="R321" s="78" t="s">
        <v>37</v>
      </c>
    </row>
    <row r="322" spans="1:18" s="37" customFormat="1" ht="105" x14ac:dyDescent="0.25">
      <c r="A322" s="77" t="s">
        <v>48</v>
      </c>
      <c r="B322" s="31" t="s">
        <v>313</v>
      </c>
      <c r="C322" s="31" t="s">
        <v>314</v>
      </c>
      <c r="D322" s="31" t="s">
        <v>315</v>
      </c>
      <c r="E322" s="31" t="s">
        <v>316</v>
      </c>
      <c r="F322" s="31">
        <v>80111600</v>
      </c>
      <c r="G322" s="49" t="s">
        <v>353</v>
      </c>
      <c r="H322" s="31" t="s">
        <v>43</v>
      </c>
      <c r="I322" s="31" t="s">
        <v>31</v>
      </c>
      <c r="J322" s="31" t="s">
        <v>223</v>
      </c>
      <c r="K322" s="31" t="s">
        <v>223</v>
      </c>
      <c r="L322" s="31">
        <v>4</v>
      </c>
      <c r="M322" s="32">
        <v>5150000</v>
      </c>
      <c r="N322" s="30">
        <v>21630000</v>
      </c>
      <c r="O322" s="31" t="s">
        <v>354</v>
      </c>
      <c r="P322" s="31" t="s">
        <v>35</v>
      </c>
      <c r="Q322" s="26" t="s">
        <v>36</v>
      </c>
      <c r="R322" s="78" t="s">
        <v>37</v>
      </c>
    </row>
    <row r="323" spans="1:18" s="37" customFormat="1" ht="105" x14ac:dyDescent="0.25">
      <c r="A323" s="77" t="s">
        <v>48</v>
      </c>
      <c r="B323" s="31" t="s">
        <v>313</v>
      </c>
      <c r="C323" s="31" t="s">
        <v>314</v>
      </c>
      <c r="D323" s="31" t="s">
        <v>315</v>
      </c>
      <c r="E323" s="31" t="s">
        <v>316</v>
      </c>
      <c r="F323" s="31">
        <v>80111600</v>
      </c>
      <c r="G323" s="49" t="s">
        <v>355</v>
      </c>
      <c r="H323" s="31" t="s">
        <v>43</v>
      </c>
      <c r="I323" s="31" t="s">
        <v>31</v>
      </c>
      <c r="J323" s="31" t="s">
        <v>84</v>
      </c>
      <c r="K323" s="31" t="s">
        <v>125</v>
      </c>
      <c r="L323" s="40">
        <v>4</v>
      </c>
      <c r="M323" s="32">
        <v>5150000</v>
      </c>
      <c r="N323" s="30">
        <f t="shared" ref="N323" si="75">+L323*M323</f>
        <v>20600000</v>
      </c>
      <c r="O323" s="31" t="s">
        <v>354</v>
      </c>
      <c r="P323" s="31" t="s">
        <v>35</v>
      </c>
      <c r="Q323" s="26" t="s">
        <v>36</v>
      </c>
      <c r="R323" s="78" t="s">
        <v>37</v>
      </c>
    </row>
    <row r="324" spans="1:18" s="37" customFormat="1" ht="105" x14ac:dyDescent="0.25">
      <c r="A324" s="77" t="s">
        <v>48</v>
      </c>
      <c r="B324" s="31" t="s">
        <v>313</v>
      </c>
      <c r="C324" s="31" t="s">
        <v>314</v>
      </c>
      <c r="D324" s="31" t="s">
        <v>315</v>
      </c>
      <c r="E324" s="31" t="s">
        <v>316</v>
      </c>
      <c r="F324" s="31">
        <v>80111600</v>
      </c>
      <c r="G324" s="49" t="s">
        <v>356</v>
      </c>
      <c r="H324" s="56" t="s">
        <v>43</v>
      </c>
      <c r="I324" s="56" t="s">
        <v>31</v>
      </c>
      <c r="J324" s="56" t="s">
        <v>100</v>
      </c>
      <c r="K324" s="56" t="s">
        <v>136</v>
      </c>
      <c r="L324" s="56">
        <v>1</v>
      </c>
      <c r="M324" s="63">
        <v>5150000</v>
      </c>
      <c r="N324" s="30">
        <v>5150000</v>
      </c>
      <c r="O324" s="56" t="s">
        <v>354</v>
      </c>
      <c r="P324" s="31" t="s">
        <v>35</v>
      </c>
      <c r="Q324" s="26" t="s">
        <v>36</v>
      </c>
      <c r="R324" s="78" t="s">
        <v>37</v>
      </c>
    </row>
    <row r="325" spans="1:18" s="37" customFormat="1" ht="105" x14ac:dyDescent="0.25">
      <c r="A325" s="77" t="s">
        <v>48</v>
      </c>
      <c r="B325" s="31" t="s">
        <v>313</v>
      </c>
      <c r="C325" s="31" t="s">
        <v>314</v>
      </c>
      <c r="D325" s="31" t="s">
        <v>315</v>
      </c>
      <c r="E325" s="31" t="s">
        <v>316</v>
      </c>
      <c r="F325" s="31">
        <v>80111600</v>
      </c>
      <c r="G325" s="49" t="s">
        <v>357</v>
      </c>
      <c r="H325" s="31" t="s">
        <v>43</v>
      </c>
      <c r="I325" s="31" t="s">
        <v>31</v>
      </c>
      <c r="J325" s="31" t="s">
        <v>223</v>
      </c>
      <c r="K325" s="31" t="s">
        <v>223</v>
      </c>
      <c r="L325" s="40">
        <v>7</v>
      </c>
      <c r="M325" s="32">
        <v>6500000</v>
      </c>
      <c r="N325" s="30">
        <f>+L325*M325</f>
        <v>45500000</v>
      </c>
      <c r="O325" s="31" t="s">
        <v>354</v>
      </c>
      <c r="P325" s="31" t="s">
        <v>35</v>
      </c>
      <c r="Q325" s="26" t="s">
        <v>36</v>
      </c>
      <c r="R325" s="78" t="s">
        <v>37</v>
      </c>
    </row>
    <row r="326" spans="1:18" s="37" customFormat="1" ht="105" x14ac:dyDescent="0.25">
      <c r="A326" s="77" t="s">
        <v>48</v>
      </c>
      <c r="B326" s="31" t="s">
        <v>313</v>
      </c>
      <c r="C326" s="31" t="s">
        <v>314</v>
      </c>
      <c r="D326" s="31" t="s">
        <v>315</v>
      </c>
      <c r="E326" s="31" t="s">
        <v>316</v>
      </c>
      <c r="F326" s="31">
        <v>80111600</v>
      </c>
      <c r="G326" s="49" t="s">
        <v>358</v>
      </c>
      <c r="H326" s="31" t="s">
        <v>43</v>
      </c>
      <c r="I326" s="31" t="s">
        <v>31</v>
      </c>
      <c r="J326" s="31" t="s">
        <v>39</v>
      </c>
      <c r="K326" s="31" t="s">
        <v>39</v>
      </c>
      <c r="L326" s="40">
        <v>2</v>
      </c>
      <c r="M326" s="32">
        <v>6500000</v>
      </c>
      <c r="N326" s="30">
        <v>13000000</v>
      </c>
      <c r="O326" s="31" t="s">
        <v>354</v>
      </c>
      <c r="P326" s="31" t="s">
        <v>35</v>
      </c>
      <c r="Q326" s="26" t="s">
        <v>36</v>
      </c>
      <c r="R326" s="78" t="s">
        <v>37</v>
      </c>
    </row>
    <row r="327" spans="1:18" s="37" customFormat="1" ht="105" x14ac:dyDescent="0.25">
      <c r="A327" s="77" t="s">
        <v>48</v>
      </c>
      <c r="B327" s="31" t="s">
        <v>313</v>
      </c>
      <c r="C327" s="31" t="s">
        <v>314</v>
      </c>
      <c r="D327" s="31" t="s">
        <v>315</v>
      </c>
      <c r="E327" s="31" t="s">
        <v>316</v>
      </c>
      <c r="F327" s="31">
        <v>80111600</v>
      </c>
      <c r="G327" s="49" t="s">
        <v>359</v>
      </c>
      <c r="H327" s="31" t="s">
        <v>43</v>
      </c>
      <c r="I327" s="31" t="s">
        <v>31</v>
      </c>
      <c r="J327" s="31" t="s">
        <v>38</v>
      </c>
      <c r="K327" s="31" t="s">
        <v>91</v>
      </c>
      <c r="L327" s="40">
        <v>4</v>
      </c>
      <c r="M327" s="32">
        <v>6500000</v>
      </c>
      <c r="N327" s="30">
        <f>+L327*M327</f>
        <v>26000000</v>
      </c>
      <c r="O327" s="31" t="s">
        <v>354</v>
      </c>
      <c r="P327" s="31" t="s">
        <v>35</v>
      </c>
      <c r="Q327" s="26" t="s">
        <v>36</v>
      </c>
      <c r="R327" s="78" t="s">
        <v>37</v>
      </c>
    </row>
    <row r="328" spans="1:18" s="37" customFormat="1" ht="105" x14ac:dyDescent="0.25">
      <c r="A328" s="77" t="s">
        <v>48</v>
      </c>
      <c r="B328" s="31" t="s">
        <v>313</v>
      </c>
      <c r="C328" s="31" t="s">
        <v>314</v>
      </c>
      <c r="D328" s="31" t="s">
        <v>315</v>
      </c>
      <c r="E328" s="31" t="s">
        <v>316</v>
      </c>
      <c r="F328" s="31">
        <v>80111600</v>
      </c>
      <c r="G328" s="49" t="s">
        <v>360</v>
      </c>
      <c r="H328" s="31" t="s">
        <v>43</v>
      </c>
      <c r="I328" s="31" t="s">
        <v>31</v>
      </c>
      <c r="J328" s="31" t="s">
        <v>100</v>
      </c>
      <c r="K328" s="31" t="s">
        <v>136</v>
      </c>
      <c r="L328" s="31">
        <v>2</v>
      </c>
      <c r="M328" s="32">
        <v>6500000</v>
      </c>
      <c r="N328" s="30">
        <v>13000000</v>
      </c>
      <c r="O328" s="31" t="s">
        <v>354</v>
      </c>
      <c r="P328" s="31" t="s">
        <v>35</v>
      </c>
      <c r="Q328" s="26" t="s">
        <v>36</v>
      </c>
      <c r="R328" s="78" t="s">
        <v>37</v>
      </c>
    </row>
    <row r="329" spans="1:18" s="37" customFormat="1" ht="105" x14ac:dyDescent="0.25">
      <c r="A329" s="77" t="s">
        <v>48</v>
      </c>
      <c r="B329" s="31" t="s">
        <v>313</v>
      </c>
      <c r="C329" s="31" t="s">
        <v>314</v>
      </c>
      <c r="D329" s="31" t="s">
        <v>361</v>
      </c>
      <c r="E329" s="31" t="s">
        <v>362</v>
      </c>
      <c r="F329" s="31">
        <v>80111600</v>
      </c>
      <c r="G329" s="49" t="s">
        <v>363</v>
      </c>
      <c r="H329" s="31" t="s">
        <v>43</v>
      </c>
      <c r="I329" s="31" t="s">
        <v>31</v>
      </c>
      <c r="J329" s="31" t="s">
        <v>223</v>
      </c>
      <c r="K329" s="31" t="s">
        <v>223</v>
      </c>
      <c r="L329" s="40">
        <v>7</v>
      </c>
      <c r="M329" s="32">
        <v>4000000</v>
      </c>
      <c r="N329" s="30">
        <f t="shared" si="73"/>
        <v>28000000</v>
      </c>
      <c r="O329" s="31" t="s">
        <v>354</v>
      </c>
      <c r="P329" s="31" t="s">
        <v>35</v>
      </c>
      <c r="Q329" s="26" t="s">
        <v>36</v>
      </c>
      <c r="R329" s="78" t="s">
        <v>37</v>
      </c>
    </row>
    <row r="330" spans="1:18" s="37" customFormat="1" ht="105" x14ac:dyDescent="0.25">
      <c r="A330" s="77" t="s">
        <v>48</v>
      </c>
      <c r="B330" s="31" t="s">
        <v>313</v>
      </c>
      <c r="C330" s="31" t="s">
        <v>314</v>
      </c>
      <c r="D330" s="31" t="s">
        <v>361</v>
      </c>
      <c r="E330" s="31" t="s">
        <v>362</v>
      </c>
      <c r="F330" s="31">
        <v>80111600</v>
      </c>
      <c r="G330" s="49" t="s">
        <v>363</v>
      </c>
      <c r="H330" s="31" t="s">
        <v>43</v>
      </c>
      <c r="I330" s="31" t="s">
        <v>31</v>
      </c>
      <c r="J330" s="31" t="s">
        <v>38</v>
      </c>
      <c r="K330" s="31" t="s">
        <v>91</v>
      </c>
      <c r="L330" s="40">
        <v>4</v>
      </c>
      <c r="M330" s="32">
        <v>4000000</v>
      </c>
      <c r="N330" s="30">
        <f t="shared" ref="N330:N352" si="76">+L330*M330</f>
        <v>16000000</v>
      </c>
      <c r="O330" s="31" t="s">
        <v>354</v>
      </c>
      <c r="P330" s="31" t="s">
        <v>35</v>
      </c>
      <c r="Q330" s="26" t="s">
        <v>36</v>
      </c>
      <c r="R330" s="78" t="s">
        <v>37</v>
      </c>
    </row>
    <row r="331" spans="1:18" s="37" customFormat="1" ht="105" x14ac:dyDescent="0.25">
      <c r="A331" s="77" t="s">
        <v>48</v>
      </c>
      <c r="B331" s="31" t="s">
        <v>313</v>
      </c>
      <c r="C331" s="31" t="s">
        <v>314</v>
      </c>
      <c r="D331" s="31" t="s">
        <v>315</v>
      </c>
      <c r="E331" s="31" t="s">
        <v>316</v>
      </c>
      <c r="F331" s="31">
        <v>80111600</v>
      </c>
      <c r="G331" s="49" t="s">
        <v>364</v>
      </c>
      <c r="H331" s="31" t="s">
        <v>43</v>
      </c>
      <c r="I331" s="31" t="s">
        <v>31</v>
      </c>
      <c r="J331" s="31" t="s">
        <v>38</v>
      </c>
      <c r="K331" s="31" t="s">
        <v>91</v>
      </c>
      <c r="L331" s="31">
        <v>3</v>
      </c>
      <c r="M331" s="32">
        <v>6500000</v>
      </c>
      <c r="N331" s="30">
        <v>19500000</v>
      </c>
      <c r="O331" s="31" t="s">
        <v>354</v>
      </c>
      <c r="P331" s="31" t="s">
        <v>35</v>
      </c>
      <c r="Q331" s="26" t="s">
        <v>36</v>
      </c>
      <c r="R331" s="78" t="s">
        <v>37</v>
      </c>
    </row>
    <row r="332" spans="1:18" s="37" customFormat="1" ht="105" x14ac:dyDescent="0.25">
      <c r="A332" s="77" t="s">
        <v>48</v>
      </c>
      <c r="B332" s="31" t="s">
        <v>313</v>
      </c>
      <c r="C332" s="31" t="s">
        <v>314</v>
      </c>
      <c r="D332" s="31" t="s">
        <v>315</v>
      </c>
      <c r="E332" s="31" t="s">
        <v>316</v>
      </c>
      <c r="F332" s="31">
        <v>80111600</v>
      </c>
      <c r="G332" s="49" t="s">
        <v>365</v>
      </c>
      <c r="H332" s="31" t="s">
        <v>43</v>
      </c>
      <c r="I332" s="31" t="s">
        <v>31</v>
      </c>
      <c r="J332" s="31" t="s">
        <v>223</v>
      </c>
      <c r="K332" s="31" t="s">
        <v>32</v>
      </c>
      <c r="L332" s="40">
        <v>7</v>
      </c>
      <c r="M332" s="32">
        <v>4223000</v>
      </c>
      <c r="N332" s="30">
        <f t="shared" si="76"/>
        <v>29561000</v>
      </c>
      <c r="O332" s="31" t="s">
        <v>354</v>
      </c>
      <c r="P332" s="31" t="s">
        <v>35</v>
      </c>
      <c r="Q332" s="26" t="s">
        <v>36</v>
      </c>
      <c r="R332" s="78" t="s">
        <v>37</v>
      </c>
    </row>
    <row r="333" spans="1:18" s="37" customFormat="1" ht="120" x14ac:dyDescent="0.25">
      <c r="A333" s="77" t="s">
        <v>48</v>
      </c>
      <c r="B333" s="31" t="s">
        <v>313</v>
      </c>
      <c r="C333" s="31" t="s">
        <v>314</v>
      </c>
      <c r="D333" s="31" t="s">
        <v>315</v>
      </c>
      <c r="E333" s="31" t="s">
        <v>316</v>
      </c>
      <c r="F333" s="31">
        <v>80111600</v>
      </c>
      <c r="G333" s="49" t="s">
        <v>366</v>
      </c>
      <c r="H333" s="31" t="s">
        <v>43</v>
      </c>
      <c r="I333" s="31" t="s">
        <v>31</v>
      </c>
      <c r="J333" s="31" t="s">
        <v>38</v>
      </c>
      <c r="K333" s="31" t="s">
        <v>39</v>
      </c>
      <c r="L333" s="40">
        <v>2</v>
      </c>
      <c r="M333" s="32">
        <v>4223000</v>
      </c>
      <c r="N333" s="30">
        <f t="shared" si="76"/>
        <v>8446000</v>
      </c>
      <c r="O333" s="31" t="s">
        <v>354</v>
      </c>
      <c r="P333" s="31" t="s">
        <v>35</v>
      </c>
      <c r="Q333" s="26" t="s">
        <v>36</v>
      </c>
      <c r="R333" s="78" t="s">
        <v>37</v>
      </c>
    </row>
    <row r="334" spans="1:18" s="37" customFormat="1" ht="105" x14ac:dyDescent="0.25">
      <c r="A334" s="77" t="s">
        <v>48</v>
      </c>
      <c r="B334" s="31" t="s">
        <v>313</v>
      </c>
      <c r="C334" s="31" t="s">
        <v>314</v>
      </c>
      <c r="D334" s="31" t="s">
        <v>315</v>
      </c>
      <c r="E334" s="31" t="s">
        <v>316</v>
      </c>
      <c r="F334" s="31">
        <v>80111600</v>
      </c>
      <c r="G334" s="49" t="s">
        <v>367</v>
      </c>
      <c r="H334" s="31" t="s">
        <v>43</v>
      </c>
      <c r="I334" s="31" t="s">
        <v>31</v>
      </c>
      <c r="J334" s="31" t="s">
        <v>223</v>
      </c>
      <c r="K334" s="31" t="s">
        <v>223</v>
      </c>
      <c r="L334" s="40">
        <v>7</v>
      </c>
      <c r="M334" s="32">
        <v>4000000</v>
      </c>
      <c r="N334" s="30">
        <f t="shared" si="76"/>
        <v>28000000</v>
      </c>
      <c r="O334" s="31" t="s">
        <v>354</v>
      </c>
      <c r="P334" s="31" t="s">
        <v>35</v>
      </c>
      <c r="Q334" s="26" t="s">
        <v>36</v>
      </c>
      <c r="R334" s="78" t="s">
        <v>37</v>
      </c>
    </row>
    <row r="335" spans="1:18" s="37" customFormat="1" ht="105" x14ac:dyDescent="0.25">
      <c r="A335" s="77" t="s">
        <v>48</v>
      </c>
      <c r="B335" s="31" t="s">
        <v>313</v>
      </c>
      <c r="C335" s="31" t="s">
        <v>314</v>
      </c>
      <c r="D335" s="31" t="s">
        <v>315</v>
      </c>
      <c r="E335" s="31" t="s">
        <v>316</v>
      </c>
      <c r="F335" s="31">
        <v>80111600</v>
      </c>
      <c r="G335" s="49" t="s">
        <v>368</v>
      </c>
      <c r="H335" s="31" t="s">
        <v>43</v>
      </c>
      <c r="I335" s="31" t="s">
        <v>31</v>
      </c>
      <c r="J335" s="31" t="s">
        <v>223</v>
      </c>
      <c r="K335" s="31" t="s">
        <v>32</v>
      </c>
      <c r="L335" s="40">
        <v>7</v>
      </c>
      <c r="M335" s="32">
        <v>3605000</v>
      </c>
      <c r="N335" s="30">
        <f t="shared" si="76"/>
        <v>25235000</v>
      </c>
      <c r="O335" s="31" t="s">
        <v>354</v>
      </c>
      <c r="P335" s="31" t="s">
        <v>35</v>
      </c>
      <c r="Q335" s="26" t="s">
        <v>36</v>
      </c>
      <c r="R335" s="78" t="s">
        <v>37</v>
      </c>
    </row>
    <row r="336" spans="1:18" s="37" customFormat="1" ht="105" x14ac:dyDescent="0.25">
      <c r="A336" s="77" t="s">
        <v>48</v>
      </c>
      <c r="B336" s="31" t="s">
        <v>313</v>
      </c>
      <c r="C336" s="31" t="s">
        <v>314</v>
      </c>
      <c r="D336" s="31" t="s">
        <v>315</v>
      </c>
      <c r="E336" s="31" t="s">
        <v>316</v>
      </c>
      <c r="F336" s="31">
        <v>80111600</v>
      </c>
      <c r="G336" s="49" t="s">
        <v>369</v>
      </c>
      <c r="H336" s="31" t="s">
        <v>43</v>
      </c>
      <c r="I336" s="31" t="s">
        <v>31</v>
      </c>
      <c r="J336" s="31" t="s">
        <v>38</v>
      </c>
      <c r="K336" s="31" t="s">
        <v>39</v>
      </c>
      <c r="L336" s="40">
        <v>4</v>
      </c>
      <c r="M336" s="32">
        <v>3605000</v>
      </c>
      <c r="N336" s="30">
        <f t="shared" si="76"/>
        <v>14420000</v>
      </c>
      <c r="O336" s="31" t="s">
        <v>354</v>
      </c>
      <c r="P336" s="31" t="s">
        <v>35</v>
      </c>
      <c r="Q336" s="26" t="s">
        <v>36</v>
      </c>
      <c r="R336" s="78" t="s">
        <v>37</v>
      </c>
    </row>
    <row r="337" spans="1:18" s="37" customFormat="1" ht="105" x14ac:dyDescent="0.25">
      <c r="A337" s="77" t="s">
        <v>48</v>
      </c>
      <c r="B337" s="31" t="s">
        <v>313</v>
      </c>
      <c r="C337" s="31" t="s">
        <v>314</v>
      </c>
      <c r="D337" s="31" t="s">
        <v>315</v>
      </c>
      <c r="E337" s="31" t="s">
        <v>316</v>
      </c>
      <c r="F337" s="31">
        <v>80111600</v>
      </c>
      <c r="G337" s="49" t="s">
        <v>370</v>
      </c>
      <c r="H337" s="31" t="s">
        <v>43</v>
      </c>
      <c r="I337" s="31" t="s">
        <v>31</v>
      </c>
      <c r="J337" s="31" t="s">
        <v>33</v>
      </c>
      <c r="K337" s="31" t="s">
        <v>86</v>
      </c>
      <c r="L337" s="40">
        <v>6</v>
      </c>
      <c r="M337" s="32">
        <v>2163000</v>
      </c>
      <c r="N337" s="30">
        <f t="shared" si="76"/>
        <v>12978000</v>
      </c>
      <c r="O337" s="31" t="s">
        <v>354</v>
      </c>
      <c r="P337" s="31" t="s">
        <v>35</v>
      </c>
      <c r="Q337" s="26" t="s">
        <v>36</v>
      </c>
      <c r="R337" s="78" t="s">
        <v>37</v>
      </c>
    </row>
    <row r="338" spans="1:18" s="37" customFormat="1" ht="105" x14ac:dyDescent="0.25">
      <c r="A338" s="77" t="s">
        <v>48</v>
      </c>
      <c r="B338" s="31" t="s">
        <v>313</v>
      </c>
      <c r="C338" s="31" t="s">
        <v>314</v>
      </c>
      <c r="D338" s="31" t="s">
        <v>315</v>
      </c>
      <c r="E338" s="31" t="s">
        <v>316</v>
      </c>
      <c r="F338" s="31">
        <v>80111600</v>
      </c>
      <c r="G338" s="49" t="s">
        <v>371</v>
      </c>
      <c r="H338" s="31" t="s">
        <v>43</v>
      </c>
      <c r="I338" s="31" t="s">
        <v>31</v>
      </c>
      <c r="J338" s="31" t="s">
        <v>223</v>
      </c>
      <c r="K338" s="31" t="s">
        <v>32</v>
      </c>
      <c r="L338" s="40">
        <v>3.8</v>
      </c>
      <c r="M338" s="32">
        <v>9000000</v>
      </c>
      <c r="N338" s="30">
        <f>+L338*M338+300000</f>
        <v>34500000</v>
      </c>
      <c r="O338" s="31" t="s">
        <v>354</v>
      </c>
      <c r="P338" s="31" t="s">
        <v>35</v>
      </c>
      <c r="Q338" s="26" t="s">
        <v>36</v>
      </c>
      <c r="R338" s="78" t="s">
        <v>37</v>
      </c>
    </row>
    <row r="339" spans="1:18" s="37" customFormat="1" ht="105" x14ac:dyDescent="0.25">
      <c r="A339" s="77" t="s">
        <v>48</v>
      </c>
      <c r="B339" s="31" t="s">
        <v>313</v>
      </c>
      <c r="C339" s="31" t="s">
        <v>314</v>
      </c>
      <c r="D339" s="31" t="s">
        <v>361</v>
      </c>
      <c r="E339" s="31" t="s">
        <v>362</v>
      </c>
      <c r="F339" s="31">
        <v>80111600</v>
      </c>
      <c r="G339" s="49" t="s">
        <v>372</v>
      </c>
      <c r="H339" s="31" t="s">
        <v>43</v>
      </c>
      <c r="I339" s="31" t="s">
        <v>31</v>
      </c>
      <c r="J339" s="31" t="s">
        <v>223</v>
      </c>
      <c r="K339" s="31" t="s">
        <v>223</v>
      </c>
      <c r="L339" s="40">
        <v>7</v>
      </c>
      <c r="M339" s="32">
        <v>3600000</v>
      </c>
      <c r="N339" s="30">
        <f t="shared" si="76"/>
        <v>25200000</v>
      </c>
      <c r="O339" s="31" t="s">
        <v>354</v>
      </c>
      <c r="P339" s="31" t="s">
        <v>35</v>
      </c>
      <c r="Q339" s="26" t="s">
        <v>36</v>
      </c>
      <c r="R339" s="78" t="s">
        <v>37</v>
      </c>
    </row>
    <row r="340" spans="1:18" s="37" customFormat="1" ht="105" x14ac:dyDescent="0.25">
      <c r="A340" s="77" t="s">
        <v>48</v>
      </c>
      <c r="B340" s="31" t="s">
        <v>313</v>
      </c>
      <c r="C340" s="31" t="s">
        <v>314</v>
      </c>
      <c r="D340" s="31" t="s">
        <v>315</v>
      </c>
      <c r="E340" s="31" t="s">
        <v>316</v>
      </c>
      <c r="F340" s="31">
        <v>80111600</v>
      </c>
      <c r="G340" s="49" t="s">
        <v>373</v>
      </c>
      <c r="H340" s="31" t="s">
        <v>43</v>
      </c>
      <c r="I340" s="31" t="s">
        <v>31</v>
      </c>
      <c r="J340" s="31" t="s">
        <v>223</v>
      </c>
      <c r="K340" s="31" t="s">
        <v>223</v>
      </c>
      <c r="L340" s="31">
        <v>5</v>
      </c>
      <c r="M340" s="32">
        <v>5500000</v>
      </c>
      <c r="N340" s="30">
        <v>25850000</v>
      </c>
      <c r="O340" s="31" t="s">
        <v>354</v>
      </c>
      <c r="P340" s="31" t="s">
        <v>35</v>
      </c>
      <c r="Q340" s="26" t="s">
        <v>36</v>
      </c>
      <c r="R340" s="78" t="s">
        <v>37</v>
      </c>
    </row>
    <row r="341" spans="1:18" s="37" customFormat="1" ht="105" x14ac:dyDescent="0.25">
      <c r="A341" s="77" t="s">
        <v>48</v>
      </c>
      <c r="B341" s="31" t="s">
        <v>313</v>
      </c>
      <c r="C341" s="31" t="s">
        <v>314</v>
      </c>
      <c r="D341" s="31" t="s">
        <v>315</v>
      </c>
      <c r="E341" s="31" t="s">
        <v>316</v>
      </c>
      <c r="F341" s="31">
        <v>80111600</v>
      </c>
      <c r="G341" s="49" t="s">
        <v>367</v>
      </c>
      <c r="H341" s="31" t="s">
        <v>43</v>
      </c>
      <c r="I341" s="31" t="s">
        <v>31</v>
      </c>
      <c r="J341" s="31" t="s">
        <v>223</v>
      </c>
      <c r="K341" s="31" t="s">
        <v>223</v>
      </c>
      <c r="L341" s="40">
        <v>7</v>
      </c>
      <c r="M341" s="32">
        <v>4600000</v>
      </c>
      <c r="N341" s="30">
        <f t="shared" si="76"/>
        <v>32200000</v>
      </c>
      <c r="O341" s="31" t="s">
        <v>354</v>
      </c>
      <c r="P341" s="31" t="s">
        <v>35</v>
      </c>
      <c r="Q341" s="26" t="s">
        <v>36</v>
      </c>
      <c r="R341" s="78" t="s">
        <v>37</v>
      </c>
    </row>
    <row r="342" spans="1:18" s="37" customFormat="1" ht="105" x14ac:dyDescent="0.25">
      <c r="A342" s="77" t="s">
        <v>48</v>
      </c>
      <c r="B342" s="31" t="s">
        <v>313</v>
      </c>
      <c r="C342" s="31" t="s">
        <v>314</v>
      </c>
      <c r="D342" s="31" t="s">
        <v>315</v>
      </c>
      <c r="E342" s="31" t="s">
        <v>316</v>
      </c>
      <c r="F342" s="31">
        <v>80111600</v>
      </c>
      <c r="G342" s="49" t="s">
        <v>374</v>
      </c>
      <c r="H342" s="31" t="s">
        <v>43</v>
      </c>
      <c r="I342" s="31" t="s">
        <v>31</v>
      </c>
      <c r="J342" s="31" t="s">
        <v>38</v>
      </c>
      <c r="K342" s="31" t="s">
        <v>91</v>
      </c>
      <c r="L342" s="40">
        <v>3</v>
      </c>
      <c r="M342" s="32">
        <v>4600000</v>
      </c>
      <c r="N342" s="30">
        <f t="shared" si="76"/>
        <v>13800000</v>
      </c>
      <c r="O342" s="31" t="s">
        <v>354</v>
      </c>
      <c r="P342" s="31" t="s">
        <v>35</v>
      </c>
      <c r="Q342" s="26" t="s">
        <v>36</v>
      </c>
      <c r="R342" s="78" t="s">
        <v>37</v>
      </c>
    </row>
    <row r="343" spans="1:18" s="37" customFormat="1" ht="105" x14ac:dyDescent="0.25">
      <c r="A343" s="77" t="s">
        <v>48</v>
      </c>
      <c r="B343" s="31" t="s">
        <v>313</v>
      </c>
      <c r="C343" s="31" t="s">
        <v>314</v>
      </c>
      <c r="D343" s="31" t="s">
        <v>315</v>
      </c>
      <c r="E343" s="31" t="s">
        <v>316</v>
      </c>
      <c r="F343" s="31">
        <v>80111600</v>
      </c>
      <c r="G343" s="49" t="s">
        <v>375</v>
      </c>
      <c r="H343" s="31" t="s">
        <v>43</v>
      </c>
      <c r="I343" s="31" t="s">
        <v>31</v>
      </c>
      <c r="J343" s="31" t="s">
        <v>223</v>
      </c>
      <c r="K343" s="31" t="s">
        <v>223</v>
      </c>
      <c r="L343" s="40">
        <v>7</v>
      </c>
      <c r="M343" s="32">
        <v>4000000</v>
      </c>
      <c r="N343" s="30">
        <f t="shared" si="76"/>
        <v>28000000</v>
      </c>
      <c r="O343" s="31" t="s">
        <v>354</v>
      </c>
      <c r="P343" s="31" t="s">
        <v>35</v>
      </c>
      <c r="Q343" s="26" t="s">
        <v>36</v>
      </c>
      <c r="R343" s="78" t="s">
        <v>37</v>
      </c>
    </row>
    <row r="344" spans="1:18" s="37" customFormat="1" ht="105" x14ac:dyDescent="0.25">
      <c r="A344" s="77" t="s">
        <v>48</v>
      </c>
      <c r="B344" s="31" t="s">
        <v>313</v>
      </c>
      <c r="C344" s="31" t="s">
        <v>314</v>
      </c>
      <c r="D344" s="31" t="s">
        <v>315</v>
      </c>
      <c r="E344" s="31" t="s">
        <v>316</v>
      </c>
      <c r="F344" s="31">
        <v>80111600</v>
      </c>
      <c r="G344" s="49" t="s">
        <v>375</v>
      </c>
      <c r="H344" s="31" t="s">
        <v>43</v>
      </c>
      <c r="I344" s="31" t="s">
        <v>31</v>
      </c>
      <c r="J344" s="31" t="s">
        <v>38</v>
      </c>
      <c r="K344" s="31" t="s">
        <v>39</v>
      </c>
      <c r="L344" s="40">
        <v>5</v>
      </c>
      <c r="M344" s="32">
        <v>4000000</v>
      </c>
      <c r="N344" s="30">
        <f t="shared" si="76"/>
        <v>20000000</v>
      </c>
      <c r="O344" s="31" t="s">
        <v>354</v>
      </c>
      <c r="P344" s="31" t="s">
        <v>35</v>
      </c>
      <c r="Q344" s="26" t="s">
        <v>36</v>
      </c>
      <c r="R344" s="78" t="s">
        <v>37</v>
      </c>
    </row>
    <row r="345" spans="1:18" s="37" customFormat="1" ht="105" x14ac:dyDescent="0.25">
      <c r="A345" s="77" t="s">
        <v>48</v>
      </c>
      <c r="B345" s="31" t="s">
        <v>313</v>
      </c>
      <c r="C345" s="31" t="s">
        <v>314</v>
      </c>
      <c r="D345" s="31" t="s">
        <v>315</v>
      </c>
      <c r="E345" s="31" t="s">
        <v>376</v>
      </c>
      <c r="F345" s="31">
        <v>80111600</v>
      </c>
      <c r="G345" s="49" t="s">
        <v>377</v>
      </c>
      <c r="H345" s="31" t="s">
        <v>43</v>
      </c>
      <c r="I345" s="31" t="s">
        <v>31</v>
      </c>
      <c r="J345" s="31" t="s">
        <v>223</v>
      </c>
      <c r="K345" s="31" t="s">
        <v>32</v>
      </c>
      <c r="L345" s="40">
        <v>7</v>
      </c>
      <c r="M345" s="32">
        <v>5000000</v>
      </c>
      <c r="N345" s="30">
        <f t="shared" si="76"/>
        <v>35000000</v>
      </c>
      <c r="O345" s="41" t="s">
        <v>378</v>
      </c>
      <c r="P345" s="31" t="s">
        <v>35</v>
      </c>
      <c r="Q345" s="26" t="s">
        <v>36</v>
      </c>
      <c r="R345" s="78" t="s">
        <v>37</v>
      </c>
    </row>
    <row r="346" spans="1:18" s="37" customFormat="1" ht="105" x14ac:dyDescent="0.25">
      <c r="A346" s="77" t="s">
        <v>48</v>
      </c>
      <c r="B346" s="31" t="s">
        <v>313</v>
      </c>
      <c r="C346" s="31" t="s">
        <v>314</v>
      </c>
      <c r="D346" s="31" t="s">
        <v>315</v>
      </c>
      <c r="E346" s="31" t="s">
        <v>376</v>
      </c>
      <c r="F346" s="31">
        <v>80111600</v>
      </c>
      <c r="G346" s="49" t="s">
        <v>379</v>
      </c>
      <c r="H346" s="31" t="s">
        <v>43</v>
      </c>
      <c r="I346" s="31" t="s">
        <v>31</v>
      </c>
      <c r="J346" s="31" t="s">
        <v>63</v>
      </c>
      <c r="K346" s="31" t="s">
        <v>64</v>
      </c>
      <c r="L346" s="40">
        <v>1.5</v>
      </c>
      <c r="M346" s="32">
        <v>5000000</v>
      </c>
      <c r="N346" s="30">
        <f t="shared" si="76"/>
        <v>7500000</v>
      </c>
      <c r="O346" s="41" t="s">
        <v>378</v>
      </c>
      <c r="P346" s="31" t="s">
        <v>35</v>
      </c>
      <c r="Q346" s="26" t="s">
        <v>36</v>
      </c>
      <c r="R346" s="78" t="s">
        <v>37</v>
      </c>
    </row>
    <row r="347" spans="1:18" s="37" customFormat="1" ht="105" x14ac:dyDescent="0.25">
      <c r="A347" s="77" t="s">
        <v>48</v>
      </c>
      <c r="B347" s="31" t="s">
        <v>313</v>
      </c>
      <c r="C347" s="31" t="s">
        <v>314</v>
      </c>
      <c r="D347" s="31" t="s">
        <v>315</v>
      </c>
      <c r="E347" s="31" t="s">
        <v>376</v>
      </c>
      <c r="F347" s="31">
        <v>80111600</v>
      </c>
      <c r="G347" s="49" t="s">
        <v>380</v>
      </c>
      <c r="H347" s="31" t="s">
        <v>43</v>
      </c>
      <c r="I347" s="31" t="s">
        <v>31</v>
      </c>
      <c r="J347" s="31" t="s">
        <v>223</v>
      </c>
      <c r="K347" s="31" t="s">
        <v>223</v>
      </c>
      <c r="L347" s="40">
        <v>6</v>
      </c>
      <c r="M347" s="32">
        <v>5665000</v>
      </c>
      <c r="N347" s="30">
        <f t="shared" si="76"/>
        <v>33990000</v>
      </c>
      <c r="O347" s="41" t="s">
        <v>378</v>
      </c>
      <c r="P347" s="31" t="s">
        <v>35</v>
      </c>
      <c r="Q347" s="26" t="s">
        <v>36</v>
      </c>
      <c r="R347" s="78" t="s">
        <v>37</v>
      </c>
    </row>
    <row r="348" spans="1:18" s="37" customFormat="1" ht="105" x14ac:dyDescent="0.25">
      <c r="A348" s="77" t="s">
        <v>48</v>
      </c>
      <c r="B348" s="31" t="s">
        <v>313</v>
      </c>
      <c r="C348" s="31" t="s">
        <v>314</v>
      </c>
      <c r="D348" s="31" t="s">
        <v>315</v>
      </c>
      <c r="E348" s="31" t="s">
        <v>376</v>
      </c>
      <c r="F348" s="31">
        <v>80111600</v>
      </c>
      <c r="G348" s="49" t="s">
        <v>380</v>
      </c>
      <c r="H348" s="31" t="s">
        <v>43</v>
      </c>
      <c r="I348" s="31" t="s">
        <v>31</v>
      </c>
      <c r="J348" s="31" t="s">
        <v>38</v>
      </c>
      <c r="K348" s="31" t="s">
        <v>91</v>
      </c>
      <c r="L348" s="40">
        <v>3</v>
      </c>
      <c r="M348" s="32">
        <v>5665000</v>
      </c>
      <c r="N348" s="30">
        <f t="shared" si="76"/>
        <v>16995000</v>
      </c>
      <c r="O348" s="41" t="s">
        <v>378</v>
      </c>
      <c r="P348" s="31" t="s">
        <v>35</v>
      </c>
      <c r="Q348" s="26" t="s">
        <v>36</v>
      </c>
      <c r="R348" s="78" t="s">
        <v>37</v>
      </c>
    </row>
    <row r="349" spans="1:18" s="37" customFormat="1" ht="105" x14ac:dyDescent="0.25">
      <c r="A349" s="77" t="s">
        <v>48</v>
      </c>
      <c r="B349" s="31" t="s">
        <v>313</v>
      </c>
      <c r="C349" s="31" t="s">
        <v>314</v>
      </c>
      <c r="D349" s="31" t="s">
        <v>361</v>
      </c>
      <c r="E349" s="31" t="s">
        <v>362</v>
      </c>
      <c r="F349" s="31">
        <v>80111600</v>
      </c>
      <c r="G349" s="49" t="s">
        <v>381</v>
      </c>
      <c r="H349" s="31" t="s">
        <v>43</v>
      </c>
      <c r="I349" s="31" t="s">
        <v>31</v>
      </c>
      <c r="J349" s="31" t="s">
        <v>223</v>
      </c>
      <c r="K349" s="31" t="s">
        <v>32</v>
      </c>
      <c r="L349" s="40">
        <v>7</v>
      </c>
      <c r="M349" s="32">
        <v>4120000</v>
      </c>
      <c r="N349" s="30">
        <f t="shared" si="76"/>
        <v>28840000</v>
      </c>
      <c r="O349" s="41" t="s">
        <v>378</v>
      </c>
      <c r="P349" s="31" t="s">
        <v>35</v>
      </c>
      <c r="Q349" s="26" t="s">
        <v>36</v>
      </c>
      <c r="R349" s="78" t="s">
        <v>37</v>
      </c>
    </row>
    <row r="350" spans="1:18" s="37" customFormat="1" ht="105" x14ac:dyDescent="0.25">
      <c r="A350" s="77" t="s">
        <v>48</v>
      </c>
      <c r="B350" s="31" t="s">
        <v>313</v>
      </c>
      <c r="C350" s="31" t="s">
        <v>314</v>
      </c>
      <c r="D350" s="31" t="s">
        <v>361</v>
      </c>
      <c r="E350" s="31" t="s">
        <v>362</v>
      </c>
      <c r="F350" s="31">
        <v>80111600</v>
      </c>
      <c r="G350" s="49" t="s">
        <v>381</v>
      </c>
      <c r="H350" s="31" t="s">
        <v>43</v>
      </c>
      <c r="I350" s="31" t="s">
        <v>31</v>
      </c>
      <c r="J350" s="31" t="s">
        <v>38</v>
      </c>
      <c r="K350" s="31" t="s">
        <v>39</v>
      </c>
      <c r="L350" s="40">
        <v>4</v>
      </c>
      <c r="M350" s="32">
        <v>4120000</v>
      </c>
      <c r="N350" s="30">
        <f t="shared" si="76"/>
        <v>16480000</v>
      </c>
      <c r="O350" s="41" t="s">
        <v>378</v>
      </c>
      <c r="P350" s="31" t="s">
        <v>35</v>
      </c>
      <c r="Q350" s="26" t="s">
        <v>36</v>
      </c>
      <c r="R350" s="78" t="s">
        <v>37</v>
      </c>
    </row>
    <row r="351" spans="1:18" s="37" customFormat="1" ht="105" x14ac:dyDescent="0.25">
      <c r="A351" s="77" t="s">
        <v>48</v>
      </c>
      <c r="B351" s="31" t="s">
        <v>313</v>
      </c>
      <c r="C351" s="31" t="s">
        <v>314</v>
      </c>
      <c r="D351" s="31" t="s">
        <v>315</v>
      </c>
      <c r="E351" s="31" t="s">
        <v>316</v>
      </c>
      <c r="F351" s="31">
        <v>80111600</v>
      </c>
      <c r="G351" s="49" t="s">
        <v>382</v>
      </c>
      <c r="H351" s="31" t="s">
        <v>43</v>
      </c>
      <c r="I351" s="31" t="s">
        <v>31</v>
      </c>
      <c r="J351" s="31" t="s">
        <v>223</v>
      </c>
      <c r="K351" s="31" t="s">
        <v>223</v>
      </c>
      <c r="L351" s="40">
        <v>7</v>
      </c>
      <c r="M351" s="32">
        <v>6695000</v>
      </c>
      <c r="N351" s="30">
        <f t="shared" si="76"/>
        <v>46865000</v>
      </c>
      <c r="O351" s="41" t="s">
        <v>383</v>
      </c>
      <c r="P351" s="31" t="s">
        <v>35</v>
      </c>
      <c r="Q351" s="26" t="s">
        <v>36</v>
      </c>
      <c r="R351" s="78" t="s">
        <v>37</v>
      </c>
    </row>
    <row r="352" spans="1:18" s="37" customFormat="1" ht="105" x14ac:dyDescent="0.25">
      <c r="A352" s="77" t="s">
        <v>48</v>
      </c>
      <c r="B352" s="31" t="s">
        <v>313</v>
      </c>
      <c r="C352" s="31" t="s">
        <v>314</v>
      </c>
      <c r="D352" s="31" t="s">
        <v>315</v>
      </c>
      <c r="E352" s="31" t="s">
        <v>316</v>
      </c>
      <c r="F352" s="31">
        <v>80111600</v>
      </c>
      <c r="G352" s="49" t="s">
        <v>384</v>
      </c>
      <c r="H352" s="31" t="s">
        <v>43</v>
      </c>
      <c r="I352" s="31" t="s">
        <v>31</v>
      </c>
      <c r="J352" s="31" t="s">
        <v>32</v>
      </c>
      <c r="K352" s="31" t="s">
        <v>86</v>
      </c>
      <c r="L352" s="40">
        <v>4</v>
      </c>
      <c r="M352" s="32">
        <v>4800000</v>
      </c>
      <c r="N352" s="30">
        <f t="shared" si="76"/>
        <v>19200000</v>
      </c>
      <c r="O352" s="41" t="s">
        <v>383</v>
      </c>
      <c r="P352" s="31" t="s">
        <v>35</v>
      </c>
      <c r="Q352" s="26" t="s">
        <v>36</v>
      </c>
      <c r="R352" s="78" t="s">
        <v>37</v>
      </c>
    </row>
    <row r="353" spans="1:18" s="37" customFormat="1" ht="120" x14ac:dyDescent="0.25">
      <c r="A353" s="77" t="s">
        <v>48</v>
      </c>
      <c r="B353" s="31" t="s">
        <v>313</v>
      </c>
      <c r="C353" s="31" t="s">
        <v>314</v>
      </c>
      <c r="D353" s="31" t="s">
        <v>315</v>
      </c>
      <c r="E353" s="31" t="s">
        <v>376</v>
      </c>
      <c r="F353" s="31" t="s">
        <v>385</v>
      </c>
      <c r="G353" s="49" t="s">
        <v>386</v>
      </c>
      <c r="H353" s="31" t="s">
        <v>387</v>
      </c>
      <c r="I353" s="31" t="s">
        <v>388</v>
      </c>
      <c r="J353" s="31" t="s">
        <v>84</v>
      </c>
      <c r="K353" s="31" t="s">
        <v>64</v>
      </c>
      <c r="L353" s="40">
        <v>6</v>
      </c>
      <c r="M353" s="32">
        <f>+N353/6</f>
        <v>33956666.666666664</v>
      </c>
      <c r="N353" s="30">
        <f>203079000+661000</f>
        <v>203740000</v>
      </c>
      <c r="O353" s="41" t="s">
        <v>378</v>
      </c>
      <c r="P353" s="31" t="s">
        <v>35</v>
      </c>
      <c r="Q353" s="26" t="s">
        <v>36</v>
      </c>
      <c r="R353" s="78" t="s">
        <v>37</v>
      </c>
    </row>
    <row r="354" spans="1:18" s="37" customFormat="1" ht="120" x14ac:dyDescent="0.25">
      <c r="A354" s="77" t="s">
        <v>48</v>
      </c>
      <c r="B354" s="31" t="s">
        <v>313</v>
      </c>
      <c r="C354" s="31" t="s">
        <v>314</v>
      </c>
      <c r="D354" s="31" t="s">
        <v>315</v>
      </c>
      <c r="E354" s="31" t="s">
        <v>376</v>
      </c>
      <c r="F354" s="31" t="s">
        <v>385</v>
      </c>
      <c r="G354" s="49" t="s">
        <v>389</v>
      </c>
      <c r="H354" s="31" t="s">
        <v>387</v>
      </c>
      <c r="I354" s="31" t="s">
        <v>390</v>
      </c>
      <c r="J354" s="31" t="s">
        <v>84</v>
      </c>
      <c r="K354" s="31" t="s">
        <v>39</v>
      </c>
      <c r="L354" s="40">
        <v>7</v>
      </c>
      <c r="M354" s="32">
        <v>5000000</v>
      </c>
      <c r="N354" s="30">
        <f>+L354*M354+700000</f>
        <v>35700000</v>
      </c>
      <c r="O354" s="41" t="s">
        <v>378</v>
      </c>
      <c r="P354" s="31" t="s">
        <v>35</v>
      </c>
      <c r="Q354" s="26" t="s">
        <v>36</v>
      </c>
      <c r="R354" s="78" t="s">
        <v>37</v>
      </c>
    </row>
    <row r="355" spans="1:18" s="37" customFormat="1" ht="120" x14ac:dyDescent="0.25">
      <c r="A355" s="77" t="s">
        <v>48</v>
      </c>
      <c r="B355" s="31" t="s">
        <v>313</v>
      </c>
      <c r="C355" s="31" t="s">
        <v>314</v>
      </c>
      <c r="D355" s="31" t="s">
        <v>361</v>
      </c>
      <c r="E355" s="31" t="s">
        <v>362</v>
      </c>
      <c r="F355" s="31">
        <v>80111600</v>
      </c>
      <c r="G355" s="49" t="s">
        <v>391</v>
      </c>
      <c r="H355" s="31" t="s">
        <v>43</v>
      </c>
      <c r="I355" s="31" t="s">
        <v>31</v>
      </c>
      <c r="J355" s="31" t="s">
        <v>223</v>
      </c>
      <c r="K355" s="31" t="s">
        <v>223</v>
      </c>
      <c r="L355" s="40">
        <v>7</v>
      </c>
      <c r="M355" s="32">
        <v>7000000</v>
      </c>
      <c r="N355" s="30">
        <f t="shared" ref="N355:N367" si="77">+M355*L355</f>
        <v>49000000</v>
      </c>
      <c r="O355" s="36" t="s">
        <v>392</v>
      </c>
      <c r="P355" s="31" t="s">
        <v>35</v>
      </c>
      <c r="Q355" s="26" t="s">
        <v>36</v>
      </c>
      <c r="R355" s="78" t="s">
        <v>37</v>
      </c>
    </row>
    <row r="356" spans="1:18" s="37" customFormat="1" ht="120" x14ac:dyDescent="0.25">
      <c r="A356" s="77" t="s">
        <v>48</v>
      </c>
      <c r="B356" s="31" t="s">
        <v>313</v>
      </c>
      <c r="C356" s="31" t="s">
        <v>314</v>
      </c>
      <c r="D356" s="31" t="s">
        <v>361</v>
      </c>
      <c r="E356" s="31" t="s">
        <v>362</v>
      </c>
      <c r="F356" s="31">
        <v>80111600</v>
      </c>
      <c r="G356" s="49" t="s">
        <v>391</v>
      </c>
      <c r="H356" s="31" t="s">
        <v>43</v>
      </c>
      <c r="I356" s="31" t="s">
        <v>31</v>
      </c>
      <c r="J356" s="31" t="s">
        <v>38</v>
      </c>
      <c r="K356" s="31" t="s">
        <v>91</v>
      </c>
      <c r="L356" s="40">
        <v>5</v>
      </c>
      <c r="M356" s="32">
        <v>7000000</v>
      </c>
      <c r="N356" s="30">
        <f t="shared" si="77"/>
        <v>35000000</v>
      </c>
      <c r="O356" s="36" t="s">
        <v>392</v>
      </c>
      <c r="P356" s="31" t="s">
        <v>35</v>
      </c>
      <c r="Q356" s="26" t="s">
        <v>36</v>
      </c>
      <c r="R356" s="78" t="s">
        <v>37</v>
      </c>
    </row>
    <row r="357" spans="1:18" s="37" customFormat="1" ht="135" x14ac:dyDescent="0.25">
      <c r="A357" s="77" t="s">
        <v>48</v>
      </c>
      <c r="B357" s="31" t="s">
        <v>313</v>
      </c>
      <c r="C357" s="31" t="s">
        <v>314</v>
      </c>
      <c r="D357" s="31" t="s">
        <v>361</v>
      </c>
      <c r="E357" s="31" t="s">
        <v>362</v>
      </c>
      <c r="F357" s="31">
        <v>80111600</v>
      </c>
      <c r="G357" s="49" t="s">
        <v>393</v>
      </c>
      <c r="H357" s="31" t="s">
        <v>43</v>
      </c>
      <c r="I357" s="31" t="s">
        <v>31</v>
      </c>
      <c r="J357" s="31" t="s">
        <v>223</v>
      </c>
      <c r="K357" s="31" t="s">
        <v>223</v>
      </c>
      <c r="L357" s="40">
        <v>7</v>
      </c>
      <c r="M357" s="32">
        <v>5300000</v>
      </c>
      <c r="N357" s="30">
        <f t="shared" si="77"/>
        <v>37100000</v>
      </c>
      <c r="O357" s="36" t="s">
        <v>392</v>
      </c>
      <c r="P357" s="31" t="s">
        <v>35</v>
      </c>
      <c r="Q357" s="26" t="s">
        <v>36</v>
      </c>
      <c r="R357" s="78" t="s">
        <v>37</v>
      </c>
    </row>
    <row r="358" spans="1:18" s="37" customFormat="1" ht="135" x14ac:dyDescent="0.25">
      <c r="A358" s="77" t="s">
        <v>48</v>
      </c>
      <c r="B358" s="31" t="s">
        <v>313</v>
      </c>
      <c r="C358" s="31" t="s">
        <v>314</v>
      </c>
      <c r="D358" s="31" t="s">
        <v>361</v>
      </c>
      <c r="E358" s="31" t="s">
        <v>362</v>
      </c>
      <c r="F358" s="31">
        <v>80111600</v>
      </c>
      <c r="G358" s="49" t="s">
        <v>393</v>
      </c>
      <c r="H358" s="31" t="s">
        <v>43</v>
      </c>
      <c r="I358" s="31" t="s">
        <v>31</v>
      </c>
      <c r="J358" s="31" t="s">
        <v>38</v>
      </c>
      <c r="K358" s="31" t="s">
        <v>91</v>
      </c>
      <c r="L358" s="40">
        <v>5</v>
      </c>
      <c r="M358" s="32">
        <v>5300000</v>
      </c>
      <c r="N358" s="30">
        <f t="shared" si="77"/>
        <v>26500000</v>
      </c>
      <c r="O358" s="36" t="s">
        <v>392</v>
      </c>
      <c r="P358" s="31" t="s">
        <v>35</v>
      </c>
      <c r="Q358" s="26" t="s">
        <v>36</v>
      </c>
      <c r="R358" s="78" t="s">
        <v>37</v>
      </c>
    </row>
    <row r="359" spans="1:18" s="37" customFormat="1" ht="105" x14ac:dyDescent="0.25">
      <c r="A359" s="77" t="s">
        <v>48</v>
      </c>
      <c r="B359" s="31" t="s">
        <v>313</v>
      </c>
      <c r="C359" s="31" t="s">
        <v>314</v>
      </c>
      <c r="D359" s="31" t="s">
        <v>361</v>
      </c>
      <c r="E359" s="31" t="s">
        <v>362</v>
      </c>
      <c r="F359" s="31">
        <v>80111600</v>
      </c>
      <c r="G359" s="49" t="s">
        <v>394</v>
      </c>
      <c r="H359" s="31" t="s">
        <v>43</v>
      </c>
      <c r="I359" s="31" t="s">
        <v>31</v>
      </c>
      <c r="J359" s="31" t="s">
        <v>223</v>
      </c>
      <c r="K359" s="31" t="s">
        <v>223</v>
      </c>
      <c r="L359" s="40">
        <v>8</v>
      </c>
      <c r="M359" s="32">
        <v>5000000</v>
      </c>
      <c r="N359" s="30">
        <f>+M359*L359</f>
        <v>40000000</v>
      </c>
      <c r="O359" s="36" t="s">
        <v>392</v>
      </c>
      <c r="P359" s="31" t="s">
        <v>35</v>
      </c>
      <c r="Q359" s="26" t="s">
        <v>36</v>
      </c>
      <c r="R359" s="78" t="s">
        <v>37</v>
      </c>
    </row>
    <row r="360" spans="1:18" s="37" customFormat="1" ht="105" x14ac:dyDescent="0.25">
      <c r="A360" s="77" t="s">
        <v>48</v>
      </c>
      <c r="B360" s="31" t="s">
        <v>313</v>
      </c>
      <c r="C360" s="31" t="s">
        <v>314</v>
      </c>
      <c r="D360" s="31" t="s">
        <v>361</v>
      </c>
      <c r="E360" s="31" t="s">
        <v>362</v>
      </c>
      <c r="F360" s="31">
        <v>80111600</v>
      </c>
      <c r="G360" s="49" t="s">
        <v>395</v>
      </c>
      <c r="H360" s="121" t="s">
        <v>43</v>
      </c>
      <c r="I360" s="121" t="s">
        <v>31</v>
      </c>
      <c r="J360" s="121" t="s">
        <v>396</v>
      </c>
      <c r="K360" s="121" t="s">
        <v>100</v>
      </c>
      <c r="L360" s="115">
        <v>3</v>
      </c>
      <c r="M360" s="112">
        <v>5000000</v>
      </c>
      <c r="N360" s="30">
        <v>15000000</v>
      </c>
      <c r="O360" s="121" t="s">
        <v>392</v>
      </c>
      <c r="P360" s="31" t="s">
        <v>35</v>
      </c>
      <c r="Q360" s="26" t="s">
        <v>36</v>
      </c>
      <c r="R360" s="78" t="s">
        <v>37</v>
      </c>
    </row>
    <row r="361" spans="1:18" s="37" customFormat="1" ht="105" x14ac:dyDescent="0.25">
      <c r="A361" s="77" t="s">
        <v>48</v>
      </c>
      <c r="B361" s="31" t="s">
        <v>313</v>
      </c>
      <c r="C361" s="31" t="s">
        <v>314</v>
      </c>
      <c r="D361" s="31" t="s">
        <v>361</v>
      </c>
      <c r="E361" s="31" t="s">
        <v>362</v>
      </c>
      <c r="F361" s="31">
        <v>80111600</v>
      </c>
      <c r="G361" s="49" t="s">
        <v>397</v>
      </c>
      <c r="H361" s="31" t="s">
        <v>43</v>
      </c>
      <c r="I361" s="31" t="s">
        <v>31</v>
      </c>
      <c r="J361" s="31" t="s">
        <v>223</v>
      </c>
      <c r="K361" s="31" t="s">
        <v>223</v>
      </c>
      <c r="L361" s="40">
        <v>7</v>
      </c>
      <c r="M361" s="32">
        <v>3422000</v>
      </c>
      <c r="N361" s="30">
        <f t="shared" si="77"/>
        <v>23954000</v>
      </c>
      <c r="O361" s="36" t="s">
        <v>392</v>
      </c>
      <c r="P361" s="31" t="s">
        <v>35</v>
      </c>
      <c r="Q361" s="26" t="s">
        <v>36</v>
      </c>
      <c r="R361" s="78" t="s">
        <v>37</v>
      </c>
    </row>
    <row r="362" spans="1:18" s="37" customFormat="1" ht="105" x14ac:dyDescent="0.25">
      <c r="A362" s="77" t="s">
        <v>48</v>
      </c>
      <c r="B362" s="31" t="s">
        <v>313</v>
      </c>
      <c r="C362" s="31" t="s">
        <v>314</v>
      </c>
      <c r="D362" s="31" t="s">
        <v>361</v>
      </c>
      <c r="E362" s="31" t="s">
        <v>362</v>
      </c>
      <c r="F362" s="31">
        <v>80111600</v>
      </c>
      <c r="G362" s="49" t="s">
        <v>398</v>
      </c>
      <c r="H362" s="31" t="s">
        <v>43</v>
      </c>
      <c r="I362" s="31" t="s">
        <v>31</v>
      </c>
      <c r="J362" s="116" t="s">
        <v>137</v>
      </c>
      <c r="K362" s="116" t="s">
        <v>137</v>
      </c>
      <c r="L362" s="116" t="s">
        <v>399</v>
      </c>
      <c r="M362" s="113">
        <v>3422000</v>
      </c>
      <c r="N362" s="30">
        <v>4344000</v>
      </c>
      <c r="O362" s="36" t="s">
        <v>392</v>
      </c>
      <c r="P362" s="31" t="s">
        <v>35</v>
      </c>
      <c r="Q362" s="26" t="s">
        <v>36</v>
      </c>
      <c r="R362" s="78" t="s">
        <v>37</v>
      </c>
    </row>
    <row r="363" spans="1:18" s="37" customFormat="1" ht="120" x14ac:dyDescent="0.25">
      <c r="A363" s="77" t="s">
        <v>48</v>
      </c>
      <c r="B363" s="31" t="s">
        <v>313</v>
      </c>
      <c r="C363" s="31" t="s">
        <v>314</v>
      </c>
      <c r="D363" s="31" t="s">
        <v>361</v>
      </c>
      <c r="E363" s="31" t="s">
        <v>362</v>
      </c>
      <c r="F363" s="31">
        <v>80111600</v>
      </c>
      <c r="G363" s="49" t="s">
        <v>400</v>
      </c>
      <c r="H363" s="31" t="s">
        <v>43</v>
      </c>
      <c r="I363" s="31" t="s">
        <v>31</v>
      </c>
      <c r="J363" s="31" t="s">
        <v>223</v>
      </c>
      <c r="K363" s="31" t="s">
        <v>223</v>
      </c>
      <c r="L363" s="40">
        <v>7</v>
      </c>
      <c r="M363" s="32">
        <v>3530000</v>
      </c>
      <c r="N363" s="30">
        <f t="shared" si="77"/>
        <v>24710000</v>
      </c>
      <c r="O363" s="36" t="s">
        <v>392</v>
      </c>
      <c r="P363" s="31" t="s">
        <v>35</v>
      </c>
      <c r="Q363" s="26" t="s">
        <v>36</v>
      </c>
      <c r="R363" s="78" t="s">
        <v>37</v>
      </c>
    </row>
    <row r="364" spans="1:18" s="37" customFormat="1" ht="120" x14ac:dyDescent="0.25">
      <c r="A364" s="77" t="s">
        <v>48</v>
      </c>
      <c r="B364" s="31" t="s">
        <v>313</v>
      </c>
      <c r="C364" s="31" t="s">
        <v>314</v>
      </c>
      <c r="D364" s="31" t="s">
        <v>361</v>
      </c>
      <c r="E364" s="31" t="s">
        <v>362</v>
      </c>
      <c r="F364" s="31">
        <v>80111600</v>
      </c>
      <c r="G364" s="49" t="s">
        <v>400</v>
      </c>
      <c r="H364" s="31" t="s">
        <v>43</v>
      </c>
      <c r="I364" s="31" t="s">
        <v>31</v>
      </c>
      <c r="J364" s="31" t="s">
        <v>38</v>
      </c>
      <c r="K364" s="31" t="s">
        <v>91</v>
      </c>
      <c r="L364" s="40">
        <v>5</v>
      </c>
      <c r="M364" s="32">
        <v>3530000</v>
      </c>
      <c r="N364" s="30">
        <f t="shared" si="77"/>
        <v>17650000</v>
      </c>
      <c r="O364" s="36" t="s">
        <v>392</v>
      </c>
      <c r="P364" s="31" t="s">
        <v>35</v>
      </c>
      <c r="Q364" s="26" t="s">
        <v>36</v>
      </c>
      <c r="R364" s="78" t="s">
        <v>37</v>
      </c>
    </row>
    <row r="365" spans="1:18" s="37" customFormat="1" ht="135" x14ac:dyDescent="0.25">
      <c r="A365" s="77" t="s">
        <v>48</v>
      </c>
      <c r="B365" s="31" t="s">
        <v>313</v>
      </c>
      <c r="C365" s="31" t="s">
        <v>314</v>
      </c>
      <c r="D365" s="31" t="s">
        <v>361</v>
      </c>
      <c r="E365" s="31" t="s">
        <v>362</v>
      </c>
      <c r="F365" s="31">
        <v>80111600</v>
      </c>
      <c r="G365" s="49" t="s">
        <v>401</v>
      </c>
      <c r="H365" s="31" t="s">
        <v>43</v>
      </c>
      <c r="I365" s="31" t="s">
        <v>31</v>
      </c>
      <c r="J365" s="31" t="s">
        <v>223</v>
      </c>
      <c r="K365" s="31" t="s">
        <v>223</v>
      </c>
      <c r="L365" s="40">
        <v>3</v>
      </c>
      <c r="M365" s="32">
        <v>5300000</v>
      </c>
      <c r="N365" s="30">
        <f t="shared" si="77"/>
        <v>15900000</v>
      </c>
      <c r="O365" s="36" t="s">
        <v>392</v>
      </c>
      <c r="P365" s="31" t="s">
        <v>35</v>
      </c>
      <c r="Q365" s="26" t="s">
        <v>36</v>
      </c>
      <c r="R365" s="78" t="s">
        <v>37</v>
      </c>
    </row>
    <row r="366" spans="1:18" s="37" customFormat="1" ht="105" x14ac:dyDescent="0.25">
      <c r="A366" s="77" t="s">
        <v>48</v>
      </c>
      <c r="B366" s="31" t="s">
        <v>313</v>
      </c>
      <c r="C366" s="31" t="s">
        <v>314</v>
      </c>
      <c r="D366" s="31" t="s">
        <v>361</v>
      </c>
      <c r="E366" s="31" t="s">
        <v>362</v>
      </c>
      <c r="F366" s="31">
        <v>80111600</v>
      </c>
      <c r="G366" s="49" t="s">
        <v>402</v>
      </c>
      <c r="H366" s="31" t="s">
        <v>43</v>
      </c>
      <c r="I366" s="31" t="s">
        <v>31</v>
      </c>
      <c r="J366" s="31" t="s">
        <v>223</v>
      </c>
      <c r="K366" s="31" t="s">
        <v>223</v>
      </c>
      <c r="L366" s="40">
        <v>7</v>
      </c>
      <c r="M366" s="32">
        <v>6180000</v>
      </c>
      <c r="N366" s="30">
        <f t="shared" si="77"/>
        <v>43260000</v>
      </c>
      <c r="O366" s="36" t="s">
        <v>392</v>
      </c>
      <c r="P366" s="31" t="s">
        <v>35</v>
      </c>
      <c r="Q366" s="26" t="s">
        <v>36</v>
      </c>
      <c r="R366" s="78" t="s">
        <v>37</v>
      </c>
    </row>
    <row r="367" spans="1:18" s="37" customFormat="1" ht="105" x14ac:dyDescent="0.25">
      <c r="A367" s="77" t="s">
        <v>48</v>
      </c>
      <c r="B367" s="31" t="s">
        <v>313</v>
      </c>
      <c r="C367" s="31" t="s">
        <v>314</v>
      </c>
      <c r="D367" s="31" t="s">
        <v>361</v>
      </c>
      <c r="E367" s="31" t="s">
        <v>362</v>
      </c>
      <c r="F367" s="31">
        <v>80111600</v>
      </c>
      <c r="G367" s="49" t="s">
        <v>402</v>
      </c>
      <c r="H367" s="31" t="s">
        <v>43</v>
      </c>
      <c r="I367" s="31" t="s">
        <v>31</v>
      </c>
      <c r="J367" s="31" t="s">
        <v>38</v>
      </c>
      <c r="K367" s="31" t="s">
        <v>91</v>
      </c>
      <c r="L367" s="40">
        <v>5</v>
      </c>
      <c r="M367" s="32">
        <v>6180000</v>
      </c>
      <c r="N367" s="30">
        <f t="shared" si="77"/>
        <v>30900000</v>
      </c>
      <c r="O367" s="36" t="s">
        <v>392</v>
      </c>
      <c r="P367" s="31" t="s">
        <v>35</v>
      </c>
      <c r="Q367" s="26" t="s">
        <v>36</v>
      </c>
      <c r="R367" s="78" t="s">
        <v>37</v>
      </c>
    </row>
    <row r="368" spans="1:18" s="37" customFormat="1" ht="120" x14ac:dyDescent="0.25">
      <c r="A368" s="77" t="s">
        <v>48</v>
      </c>
      <c r="B368" s="31" t="s">
        <v>313</v>
      </c>
      <c r="C368" s="31" t="s">
        <v>314</v>
      </c>
      <c r="D368" s="31" t="s">
        <v>361</v>
      </c>
      <c r="E368" s="31" t="s">
        <v>362</v>
      </c>
      <c r="F368" s="31">
        <v>80111600</v>
      </c>
      <c r="G368" s="49" t="s">
        <v>403</v>
      </c>
      <c r="H368" s="31" t="s">
        <v>43</v>
      </c>
      <c r="I368" s="31" t="s">
        <v>31</v>
      </c>
      <c r="J368" s="31" t="s">
        <v>223</v>
      </c>
      <c r="K368" s="31" t="s">
        <v>223</v>
      </c>
      <c r="L368" s="40">
        <v>7</v>
      </c>
      <c r="M368" s="32">
        <v>4944000</v>
      </c>
      <c r="N368" s="30">
        <f t="shared" ref="N368:N380" si="78">+L368*M368</f>
        <v>34608000</v>
      </c>
      <c r="O368" s="36" t="s">
        <v>404</v>
      </c>
      <c r="P368" s="31" t="s">
        <v>35</v>
      </c>
      <c r="Q368" s="26" t="s">
        <v>36</v>
      </c>
      <c r="R368" s="78" t="s">
        <v>37</v>
      </c>
    </row>
    <row r="369" spans="1:18" s="37" customFormat="1" ht="120" x14ac:dyDescent="0.25">
      <c r="A369" s="77" t="s">
        <v>48</v>
      </c>
      <c r="B369" s="31" t="s">
        <v>313</v>
      </c>
      <c r="C369" s="31" t="s">
        <v>314</v>
      </c>
      <c r="D369" s="31" t="s">
        <v>361</v>
      </c>
      <c r="E369" s="31" t="s">
        <v>362</v>
      </c>
      <c r="F369" s="31">
        <v>80111600</v>
      </c>
      <c r="G369" s="49" t="s">
        <v>403</v>
      </c>
      <c r="H369" s="101" t="s">
        <v>43</v>
      </c>
      <c r="I369" s="101" t="s">
        <v>31</v>
      </c>
      <c r="J369" s="31" t="s">
        <v>39</v>
      </c>
      <c r="K369" s="31" t="s">
        <v>106</v>
      </c>
      <c r="L369" s="101">
        <v>3</v>
      </c>
      <c r="M369" s="97">
        <v>4944000</v>
      </c>
      <c r="N369" s="30">
        <v>14832000</v>
      </c>
      <c r="O369" s="36" t="s">
        <v>404</v>
      </c>
      <c r="P369" s="31" t="s">
        <v>35</v>
      </c>
      <c r="Q369" s="26" t="s">
        <v>36</v>
      </c>
      <c r="R369" s="78" t="s">
        <v>37</v>
      </c>
    </row>
    <row r="370" spans="1:18" s="37" customFormat="1" ht="105" x14ac:dyDescent="0.25">
      <c r="A370" s="77" t="s">
        <v>48</v>
      </c>
      <c r="B370" s="31" t="s">
        <v>313</v>
      </c>
      <c r="C370" s="31" t="s">
        <v>314</v>
      </c>
      <c r="D370" s="31" t="s">
        <v>361</v>
      </c>
      <c r="E370" s="31" t="s">
        <v>362</v>
      </c>
      <c r="F370" s="31">
        <v>80111600</v>
      </c>
      <c r="G370" s="49" t="s">
        <v>405</v>
      </c>
      <c r="H370" s="31" t="s">
        <v>43</v>
      </c>
      <c r="I370" s="31" t="s">
        <v>31</v>
      </c>
      <c r="J370" s="31" t="s">
        <v>223</v>
      </c>
      <c r="K370" s="31" t="s">
        <v>223</v>
      </c>
      <c r="L370" s="40">
        <v>7</v>
      </c>
      <c r="M370" s="32">
        <v>4944000</v>
      </c>
      <c r="N370" s="30">
        <f t="shared" si="78"/>
        <v>34608000</v>
      </c>
      <c r="O370" s="36" t="s">
        <v>404</v>
      </c>
      <c r="P370" s="31" t="s">
        <v>35</v>
      </c>
      <c r="Q370" s="26" t="s">
        <v>36</v>
      </c>
      <c r="R370" s="78" t="s">
        <v>37</v>
      </c>
    </row>
    <row r="371" spans="1:18" s="37" customFormat="1" ht="105" x14ac:dyDescent="0.25">
      <c r="A371" s="77" t="s">
        <v>48</v>
      </c>
      <c r="B371" s="31" t="s">
        <v>313</v>
      </c>
      <c r="C371" s="31" t="s">
        <v>314</v>
      </c>
      <c r="D371" s="31" t="s">
        <v>361</v>
      </c>
      <c r="E371" s="31" t="s">
        <v>362</v>
      </c>
      <c r="F371" s="31">
        <v>80111600</v>
      </c>
      <c r="G371" s="49" t="s">
        <v>405</v>
      </c>
      <c r="H371" s="101" t="s">
        <v>43</v>
      </c>
      <c r="I371" s="101" t="s">
        <v>31</v>
      </c>
      <c r="J371" s="31" t="s">
        <v>39</v>
      </c>
      <c r="K371" s="31" t="s">
        <v>106</v>
      </c>
      <c r="L371" s="40">
        <v>4</v>
      </c>
      <c r="M371" s="97">
        <v>4944000</v>
      </c>
      <c r="N371" s="30">
        <v>19776000</v>
      </c>
      <c r="O371" s="36" t="s">
        <v>404</v>
      </c>
      <c r="P371" s="31" t="s">
        <v>35</v>
      </c>
      <c r="Q371" s="26" t="s">
        <v>36</v>
      </c>
      <c r="R371" s="78" t="s">
        <v>37</v>
      </c>
    </row>
    <row r="372" spans="1:18" s="37" customFormat="1" ht="105" x14ac:dyDescent="0.25">
      <c r="A372" s="77" t="s">
        <v>48</v>
      </c>
      <c r="B372" s="31" t="s">
        <v>313</v>
      </c>
      <c r="C372" s="31" t="s">
        <v>314</v>
      </c>
      <c r="D372" s="31" t="s">
        <v>361</v>
      </c>
      <c r="E372" s="31" t="s">
        <v>362</v>
      </c>
      <c r="F372" s="31">
        <v>80111600</v>
      </c>
      <c r="G372" s="49" t="s">
        <v>406</v>
      </c>
      <c r="H372" s="31" t="s">
        <v>43</v>
      </c>
      <c r="I372" s="31" t="s">
        <v>31</v>
      </c>
      <c r="J372" s="31" t="s">
        <v>223</v>
      </c>
      <c r="K372" s="31" t="s">
        <v>223</v>
      </c>
      <c r="L372" s="40">
        <v>7</v>
      </c>
      <c r="M372" s="32">
        <v>4944000</v>
      </c>
      <c r="N372" s="30">
        <f t="shared" si="78"/>
        <v>34608000</v>
      </c>
      <c r="O372" s="36" t="s">
        <v>404</v>
      </c>
      <c r="P372" s="31" t="s">
        <v>35</v>
      </c>
      <c r="Q372" s="26" t="s">
        <v>36</v>
      </c>
      <c r="R372" s="78" t="s">
        <v>37</v>
      </c>
    </row>
    <row r="373" spans="1:18" s="37" customFormat="1" ht="105" x14ac:dyDescent="0.25">
      <c r="A373" s="77" t="s">
        <v>48</v>
      </c>
      <c r="B373" s="31" t="s">
        <v>313</v>
      </c>
      <c r="C373" s="31" t="s">
        <v>314</v>
      </c>
      <c r="D373" s="31" t="s">
        <v>361</v>
      </c>
      <c r="E373" s="31" t="s">
        <v>362</v>
      </c>
      <c r="F373" s="31">
        <v>80111600</v>
      </c>
      <c r="G373" s="49" t="s">
        <v>407</v>
      </c>
      <c r="H373" s="101" t="s">
        <v>43</v>
      </c>
      <c r="I373" s="101" t="s">
        <v>31</v>
      </c>
      <c r="J373" s="31" t="s">
        <v>106</v>
      </c>
      <c r="K373" s="31" t="s">
        <v>106</v>
      </c>
      <c r="L373" s="101">
        <v>4</v>
      </c>
      <c r="M373" s="97">
        <v>4944000</v>
      </c>
      <c r="N373" s="30">
        <v>19776000</v>
      </c>
      <c r="O373" s="36" t="s">
        <v>404</v>
      </c>
      <c r="P373" s="31" t="s">
        <v>35</v>
      </c>
      <c r="Q373" s="26" t="s">
        <v>36</v>
      </c>
      <c r="R373" s="78" t="s">
        <v>37</v>
      </c>
    </row>
    <row r="374" spans="1:18" s="37" customFormat="1" ht="105" x14ac:dyDescent="0.25">
      <c r="A374" s="77" t="s">
        <v>48</v>
      </c>
      <c r="B374" s="31" t="s">
        <v>313</v>
      </c>
      <c r="C374" s="31" t="s">
        <v>314</v>
      </c>
      <c r="D374" s="31" t="s">
        <v>361</v>
      </c>
      <c r="E374" s="31" t="s">
        <v>362</v>
      </c>
      <c r="F374" s="31">
        <v>80111600</v>
      </c>
      <c r="G374" s="49" t="s">
        <v>408</v>
      </c>
      <c r="H374" s="31" t="s">
        <v>43</v>
      </c>
      <c r="I374" s="31" t="s">
        <v>31</v>
      </c>
      <c r="J374" s="31" t="s">
        <v>409</v>
      </c>
      <c r="K374" s="31" t="s">
        <v>84</v>
      </c>
      <c r="L374" s="40">
        <v>6</v>
      </c>
      <c r="M374" s="32">
        <v>5000000</v>
      </c>
      <c r="N374" s="30">
        <f t="shared" ref="N374" si="79">+L374*M374</f>
        <v>30000000</v>
      </c>
      <c r="O374" s="36" t="s">
        <v>410</v>
      </c>
      <c r="P374" s="31" t="s">
        <v>35</v>
      </c>
      <c r="Q374" s="26" t="s">
        <v>36</v>
      </c>
      <c r="R374" s="78" t="s">
        <v>37</v>
      </c>
    </row>
    <row r="375" spans="1:18" s="37" customFormat="1" ht="105" x14ac:dyDescent="0.25">
      <c r="A375" s="77" t="s">
        <v>48</v>
      </c>
      <c r="B375" s="31" t="s">
        <v>313</v>
      </c>
      <c r="C375" s="31" t="s">
        <v>314</v>
      </c>
      <c r="D375" s="31" t="s">
        <v>361</v>
      </c>
      <c r="E375" s="31" t="s">
        <v>362</v>
      </c>
      <c r="F375" s="31">
        <v>80111600</v>
      </c>
      <c r="G375" s="49" t="s">
        <v>411</v>
      </c>
      <c r="H375" s="31" t="s">
        <v>43</v>
      </c>
      <c r="I375" s="31" t="s">
        <v>31</v>
      </c>
      <c r="J375" s="31" t="s">
        <v>39</v>
      </c>
      <c r="K375" s="31" t="s">
        <v>106</v>
      </c>
      <c r="L375" s="40">
        <v>2</v>
      </c>
      <c r="M375" s="32">
        <v>5000000</v>
      </c>
      <c r="N375" s="30">
        <f t="shared" si="78"/>
        <v>10000000</v>
      </c>
      <c r="O375" s="36" t="s">
        <v>410</v>
      </c>
      <c r="P375" s="31" t="s">
        <v>35</v>
      </c>
      <c r="Q375" s="26" t="s">
        <v>36</v>
      </c>
      <c r="R375" s="78" t="s">
        <v>37</v>
      </c>
    </row>
    <row r="376" spans="1:18" s="37" customFormat="1" ht="105" x14ac:dyDescent="0.25">
      <c r="A376" s="77" t="s">
        <v>48</v>
      </c>
      <c r="B376" s="31" t="s">
        <v>313</v>
      </c>
      <c r="C376" s="31" t="s">
        <v>314</v>
      </c>
      <c r="D376" s="31" t="s">
        <v>361</v>
      </c>
      <c r="E376" s="31" t="s">
        <v>362</v>
      </c>
      <c r="F376" s="31">
        <v>80111600</v>
      </c>
      <c r="G376" s="49" t="s">
        <v>412</v>
      </c>
      <c r="H376" s="31" t="s">
        <v>43</v>
      </c>
      <c r="I376" s="31" t="s">
        <v>31</v>
      </c>
      <c r="J376" s="31" t="s">
        <v>223</v>
      </c>
      <c r="K376" s="31" t="s">
        <v>32</v>
      </c>
      <c r="L376" s="40">
        <v>7</v>
      </c>
      <c r="M376" s="32">
        <v>7000000</v>
      </c>
      <c r="N376" s="30">
        <f t="shared" si="78"/>
        <v>49000000</v>
      </c>
      <c r="O376" s="36" t="s">
        <v>410</v>
      </c>
      <c r="P376" s="31" t="s">
        <v>35</v>
      </c>
      <c r="Q376" s="26" t="s">
        <v>36</v>
      </c>
      <c r="R376" s="78" t="s">
        <v>37</v>
      </c>
    </row>
    <row r="377" spans="1:18" s="37" customFormat="1" ht="105" x14ac:dyDescent="0.25">
      <c r="A377" s="77" t="s">
        <v>48</v>
      </c>
      <c r="B377" s="31" t="s">
        <v>313</v>
      </c>
      <c r="C377" s="31" t="s">
        <v>314</v>
      </c>
      <c r="D377" s="31" t="s">
        <v>361</v>
      </c>
      <c r="E377" s="31" t="s">
        <v>362</v>
      </c>
      <c r="F377" s="31">
        <v>80111600</v>
      </c>
      <c r="G377" s="49" t="s">
        <v>413</v>
      </c>
      <c r="H377" s="31" t="s">
        <v>43</v>
      </c>
      <c r="I377" s="31" t="s">
        <v>31</v>
      </c>
      <c r="J377" s="31" t="s">
        <v>38</v>
      </c>
      <c r="K377" s="31" t="s">
        <v>39</v>
      </c>
      <c r="L377" s="40">
        <v>3</v>
      </c>
      <c r="M377" s="32">
        <v>7000000</v>
      </c>
      <c r="N377" s="30">
        <f t="shared" si="78"/>
        <v>21000000</v>
      </c>
      <c r="O377" s="36" t="s">
        <v>410</v>
      </c>
      <c r="P377" s="31" t="s">
        <v>35</v>
      </c>
      <c r="Q377" s="26" t="s">
        <v>36</v>
      </c>
      <c r="R377" s="78" t="s">
        <v>37</v>
      </c>
    </row>
    <row r="378" spans="1:18" s="37" customFormat="1" ht="105" x14ac:dyDescent="0.25">
      <c r="A378" s="77" t="s">
        <v>48</v>
      </c>
      <c r="B378" s="31" t="s">
        <v>313</v>
      </c>
      <c r="C378" s="31" t="s">
        <v>314</v>
      </c>
      <c r="D378" s="31" t="s">
        <v>361</v>
      </c>
      <c r="E378" s="31" t="s">
        <v>362</v>
      </c>
      <c r="F378" s="31">
        <v>80111600</v>
      </c>
      <c r="G378" s="49" t="s">
        <v>414</v>
      </c>
      <c r="H378" s="31" t="s">
        <v>43</v>
      </c>
      <c r="I378" s="31" t="s">
        <v>31</v>
      </c>
      <c r="J378" s="31" t="s">
        <v>32</v>
      </c>
      <c r="K378" s="31" t="s">
        <v>86</v>
      </c>
      <c r="L378" s="40">
        <v>7</v>
      </c>
      <c r="M378" s="32">
        <v>5000000</v>
      </c>
      <c r="N378" s="30">
        <f t="shared" si="78"/>
        <v>35000000</v>
      </c>
      <c r="O378" s="36" t="s">
        <v>410</v>
      </c>
      <c r="P378" s="31" t="s">
        <v>35</v>
      </c>
      <c r="Q378" s="26" t="s">
        <v>36</v>
      </c>
      <c r="R378" s="78" t="s">
        <v>37</v>
      </c>
    </row>
    <row r="379" spans="1:18" s="37" customFormat="1" ht="105" x14ac:dyDescent="0.25">
      <c r="A379" s="77" t="s">
        <v>48</v>
      </c>
      <c r="B379" s="31" t="s">
        <v>313</v>
      </c>
      <c r="C379" s="31" t="s">
        <v>314</v>
      </c>
      <c r="D379" s="31" t="s">
        <v>361</v>
      </c>
      <c r="E379" s="31" t="s">
        <v>362</v>
      </c>
      <c r="F379" s="31">
        <v>80111600</v>
      </c>
      <c r="G379" s="49" t="s">
        <v>415</v>
      </c>
      <c r="H379" s="31" t="s">
        <v>43</v>
      </c>
      <c r="I379" s="31" t="s">
        <v>31</v>
      </c>
      <c r="J379" s="31" t="s">
        <v>223</v>
      </c>
      <c r="K379" s="31" t="s">
        <v>32</v>
      </c>
      <c r="L379" s="31">
        <v>5</v>
      </c>
      <c r="M379" s="32">
        <v>5000000</v>
      </c>
      <c r="N379" s="30">
        <v>23166667</v>
      </c>
      <c r="O379" s="36" t="s">
        <v>410</v>
      </c>
      <c r="P379" s="31" t="s">
        <v>35</v>
      </c>
      <c r="Q379" s="26" t="s">
        <v>36</v>
      </c>
      <c r="R379" s="78" t="s">
        <v>37</v>
      </c>
    </row>
    <row r="380" spans="1:18" s="37" customFormat="1" ht="105" x14ac:dyDescent="0.25">
      <c r="A380" s="77" t="s">
        <v>48</v>
      </c>
      <c r="B380" s="31" t="s">
        <v>313</v>
      </c>
      <c r="C380" s="31" t="s">
        <v>314</v>
      </c>
      <c r="D380" s="31" t="s">
        <v>361</v>
      </c>
      <c r="E380" s="31" t="s">
        <v>362</v>
      </c>
      <c r="F380" s="31">
        <v>80111600</v>
      </c>
      <c r="G380" s="49" t="s">
        <v>415</v>
      </c>
      <c r="H380" s="31" t="s">
        <v>43</v>
      </c>
      <c r="I380" s="31" t="s">
        <v>31</v>
      </c>
      <c r="J380" s="31" t="s">
        <v>38</v>
      </c>
      <c r="K380" s="31" t="s">
        <v>39</v>
      </c>
      <c r="L380" s="40">
        <v>3</v>
      </c>
      <c r="M380" s="32">
        <v>5000000</v>
      </c>
      <c r="N380" s="30">
        <f t="shared" si="78"/>
        <v>15000000</v>
      </c>
      <c r="O380" s="36" t="s">
        <v>410</v>
      </c>
      <c r="P380" s="31" t="s">
        <v>35</v>
      </c>
      <c r="Q380" s="26" t="s">
        <v>36</v>
      </c>
      <c r="R380" s="78" t="s">
        <v>37</v>
      </c>
    </row>
    <row r="381" spans="1:18" s="37" customFormat="1" ht="120" x14ac:dyDescent="0.25">
      <c r="A381" s="83" t="s">
        <v>48</v>
      </c>
      <c r="B381" s="34" t="s">
        <v>313</v>
      </c>
      <c r="C381" s="34" t="s">
        <v>416</v>
      </c>
      <c r="D381" s="41" t="s">
        <v>417</v>
      </c>
      <c r="E381" s="41" t="s">
        <v>418</v>
      </c>
      <c r="F381" s="31">
        <v>80111600</v>
      </c>
      <c r="G381" s="49" t="s">
        <v>419</v>
      </c>
      <c r="H381" s="31" t="s">
        <v>43</v>
      </c>
      <c r="I381" s="31" t="s">
        <v>31</v>
      </c>
      <c r="J381" s="31" t="s">
        <v>32</v>
      </c>
      <c r="K381" s="31" t="s">
        <v>32</v>
      </c>
      <c r="L381" s="40">
        <v>7</v>
      </c>
      <c r="M381" s="32">
        <v>5500000</v>
      </c>
      <c r="N381" s="30">
        <f>+M381*L381</f>
        <v>38500000</v>
      </c>
      <c r="O381" s="36" t="s">
        <v>420</v>
      </c>
      <c r="P381" s="31" t="s">
        <v>35</v>
      </c>
      <c r="Q381" s="26" t="s">
        <v>36</v>
      </c>
      <c r="R381" s="78" t="s">
        <v>37</v>
      </c>
    </row>
    <row r="382" spans="1:18" s="37" customFormat="1" ht="120" x14ac:dyDescent="0.25">
      <c r="A382" s="83" t="s">
        <v>48</v>
      </c>
      <c r="B382" s="34" t="s">
        <v>313</v>
      </c>
      <c r="C382" s="34" t="s">
        <v>416</v>
      </c>
      <c r="D382" s="41" t="s">
        <v>417</v>
      </c>
      <c r="E382" s="41" t="s">
        <v>418</v>
      </c>
      <c r="F382" s="31">
        <v>80111600</v>
      </c>
      <c r="G382" s="49" t="s">
        <v>421</v>
      </c>
      <c r="H382" s="31" t="s">
        <v>43</v>
      </c>
      <c r="I382" s="31" t="s">
        <v>31</v>
      </c>
      <c r="J382" s="31" t="s">
        <v>38</v>
      </c>
      <c r="K382" s="31" t="s">
        <v>39</v>
      </c>
      <c r="L382" s="40">
        <v>3.5</v>
      </c>
      <c r="M382" s="32">
        <v>5500000</v>
      </c>
      <c r="N382" s="30">
        <f>+M382*L382</f>
        <v>19250000</v>
      </c>
      <c r="O382" s="36" t="s">
        <v>420</v>
      </c>
      <c r="P382" s="31" t="s">
        <v>35</v>
      </c>
      <c r="Q382" s="26" t="s">
        <v>36</v>
      </c>
      <c r="R382" s="78" t="s">
        <v>37</v>
      </c>
    </row>
    <row r="383" spans="1:18" s="37" customFormat="1" ht="120" x14ac:dyDescent="0.25">
      <c r="A383" s="83" t="s">
        <v>48</v>
      </c>
      <c r="B383" s="34" t="s">
        <v>313</v>
      </c>
      <c r="C383" s="34" t="s">
        <v>416</v>
      </c>
      <c r="D383" s="41" t="s">
        <v>417</v>
      </c>
      <c r="E383" s="41" t="s">
        <v>422</v>
      </c>
      <c r="F383" s="31">
        <v>80111600</v>
      </c>
      <c r="G383" s="49" t="s">
        <v>423</v>
      </c>
      <c r="H383" s="31" t="s">
        <v>43</v>
      </c>
      <c r="I383" s="31" t="s">
        <v>31</v>
      </c>
      <c r="J383" s="31" t="s">
        <v>39</v>
      </c>
      <c r="K383" s="31" t="s">
        <v>64</v>
      </c>
      <c r="L383" s="40">
        <v>3</v>
      </c>
      <c r="M383" s="32">
        <v>5500000</v>
      </c>
      <c r="N383" s="30">
        <f>+M383*L383</f>
        <v>16500000</v>
      </c>
      <c r="O383" s="36" t="s">
        <v>420</v>
      </c>
      <c r="P383" s="31" t="s">
        <v>35</v>
      </c>
      <c r="Q383" s="26" t="s">
        <v>36</v>
      </c>
      <c r="R383" s="78" t="s">
        <v>37</v>
      </c>
    </row>
    <row r="384" spans="1:18" s="37" customFormat="1" ht="120" x14ac:dyDescent="0.25">
      <c r="A384" s="83" t="s">
        <v>48</v>
      </c>
      <c r="B384" s="34" t="s">
        <v>313</v>
      </c>
      <c r="C384" s="34" t="s">
        <v>416</v>
      </c>
      <c r="D384" s="41" t="s">
        <v>417</v>
      </c>
      <c r="E384" s="41" t="s">
        <v>422</v>
      </c>
      <c r="F384" s="31">
        <v>80111600</v>
      </c>
      <c r="G384" s="49" t="s">
        <v>424</v>
      </c>
      <c r="H384" s="31" t="s">
        <v>43</v>
      </c>
      <c r="I384" s="31" t="s">
        <v>31</v>
      </c>
      <c r="J384" s="31" t="s">
        <v>32</v>
      </c>
      <c r="K384" s="31" t="s">
        <v>32</v>
      </c>
      <c r="L384" s="40">
        <v>7</v>
      </c>
      <c r="M384" s="32">
        <v>4400000</v>
      </c>
      <c r="N384" s="30">
        <f>+M384*L384</f>
        <v>30800000</v>
      </c>
      <c r="O384" s="36" t="s">
        <v>420</v>
      </c>
      <c r="P384" s="31" t="s">
        <v>35</v>
      </c>
      <c r="Q384" s="26" t="s">
        <v>36</v>
      </c>
      <c r="R384" s="78" t="s">
        <v>37</v>
      </c>
    </row>
    <row r="385" spans="1:18" s="37" customFormat="1" ht="120" x14ac:dyDescent="0.25">
      <c r="A385" s="83" t="s">
        <v>48</v>
      </c>
      <c r="B385" s="34" t="s">
        <v>313</v>
      </c>
      <c r="C385" s="34" t="s">
        <v>416</v>
      </c>
      <c r="D385" s="41" t="s">
        <v>417</v>
      </c>
      <c r="E385" s="41" t="s">
        <v>422</v>
      </c>
      <c r="F385" s="31">
        <v>80111600</v>
      </c>
      <c r="G385" s="49" t="s">
        <v>425</v>
      </c>
      <c r="H385" s="31" t="s">
        <v>43</v>
      </c>
      <c r="I385" s="31" t="s">
        <v>31</v>
      </c>
      <c r="J385" s="31" t="s">
        <v>38</v>
      </c>
      <c r="K385" s="31" t="s">
        <v>38</v>
      </c>
      <c r="L385" s="40">
        <v>4.5</v>
      </c>
      <c r="M385" s="32">
        <v>4400000</v>
      </c>
      <c r="N385" s="30">
        <f t="shared" ref="N385" si="80">+M385*L385</f>
        <v>19800000</v>
      </c>
      <c r="O385" s="36" t="s">
        <v>420</v>
      </c>
      <c r="P385" s="31" t="s">
        <v>35</v>
      </c>
      <c r="Q385" s="26" t="s">
        <v>36</v>
      </c>
      <c r="R385" s="78" t="s">
        <v>37</v>
      </c>
    </row>
    <row r="386" spans="1:18" s="37" customFormat="1" ht="120" x14ac:dyDescent="0.25">
      <c r="A386" s="83" t="s">
        <v>48</v>
      </c>
      <c r="B386" s="34" t="s">
        <v>313</v>
      </c>
      <c r="C386" s="34" t="s">
        <v>416</v>
      </c>
      <c r="D386" s="41" t="s">
        <v>417</v>
      </c>
      <c r="E386" s="41" t="s">
        <v>422</v>
      </c>
      <c r="F386" s="31">
        <v>80111600</v>
      </c>
      <c r="G386" s="49" t="s">
        <v>426</v>
      </c>
      <c r="H386" s="31" t="s">
        <v>43</v>
      </c>
      <c r="I386" s="31" t="s">
        <v>31</v>
      </c>
      <c r="J386" s="31" t="s">
        <v>39</v>
      </c>
      <c r="K386" s="31" t="s">
        <v>64</v>
      </c>
      <c r="L386" s="40">
        <v>3</v>
      </c>
      <c r="M386" s="32">
        <v>5500000</v>
      </c>
      <c r="N386" s="30">
        <f t="shared" ref="N386:N403" si="81">+M386*L386</f>
        <v>16500000</v>
      </c>
      <c r="O386" s="36" t="s">
        <v>420</v>
      </c>
      <c r="P386" s="31" t="s">
        <v>35</v>
      </c>
      <c r="Q386" s="26" t="s">
        <v>36</v>
      </c>
      <c r="R386" s="78" t="s">
        <v>37</v>
      </c>
    </row>
    <row r="387" spans="1:18" s="37" customFormat="1" ht="120" x14ac:dyDescent="0.25">
      <c r="A387" s="83" t="s">
        <v>48</v>
      </c>
      <c r="B387" s="34" t="s">
        <v>313</v>
      </c>
      <c r="C387" s="34" t="s">
        <v>416</v>
      </c>
      <c r="D387" s="41" t="s">
        <v>417</v>
      </c>
      <c r="E387" s="41" t="s">
        <v>418</v>
      </c>
      <c r="F387" s="31">
        <v>80111600</v>
      </c>
      <c r="G387" s="49" t="s">
        <v>427</v>
      </c>
      <c r="H387" s="31" t="s">
        <v>43</v>
      </c>
      <c r="I387" s="31" t="s">
        <v>31</v>
      </c>
      <c r="J387" s="31" t="s">
        <v>54</v>
      </c>
      <c r="K387" s="31" t="s">
        <v>54</v>
      </c>
      <c r="L387" s="40">
        <v>7</v>
      </c>
      <c r="M387" s="32">
        <v>3421248</v>
      </c>
      <c r="N387" s="30">
        <f t="shared" si="81"/>
        <v>23948736</v>
      </c>
      <c r="O387" s="36" t="s">
        <v>420</v>
      </c>
      <c r="P387" s="31" t="s">
        <v>35</v>
      </c>
      <c r="Q387" s="26" t="s">
        <v>36</v>
      </c>
      <c r="R387" s="78" t="s">
        <v>37</v>
      </c>
    </row>
    <row r="388" spans="1:18" s="37" customFormat="1" ht="120" x14ac:dyDescent="0.25">
      <c r="A388" s="83" t="s">
        <v>48</v>
      </c>
      <c r="B388" s="34" t="s">
        <v>313</v>
      </c>
      <c r="C388" s="34" t="s">
        <v>416</v>
      </c>
      <c r="D388" s="41" t="s">
        <v>417</v>
      </c>
      <c r="E388" s="41" t="s">
        <v>418</v>
      </c>
      <c r="F388" s="31">
        <v>80111600</v>
      </c>
      <c r="G388" s="49" t="s">
        <v>428</v>
      </c>
      <c r="H388" s="31" t="s">
        <v>43</v>
      </c>
      <c r="I388" s="31" t="s">
        <v>31</v>
      </c>
      <c r="J388" s="31" t="s">
        <v>38</v>
      </c>
      <c r="K388" s="31" t="s">
        <v>38</v>
      </c>
      <c r="L388" s="40">
        <v>3</v>
      </c>
      <c r="M388" s="32">
        <v>3421248</v>
      </c>
      <c r="N388" s="30">
        <f t="shared" si="81"/>
        <v>10263744</v>
      </c>
      <c r="O388" s="36" t="s">
        <v>420</v>
      </c>
      <c r="P388" s="31" t="s">
        <v>35</v>
      </c>
      <c r="Q388" s="26" t="s">
        <v>36</v>
      </c>
      <c r="R388" s="78" t="s">
        <v>37</v>
      </c>
    </row>
    <row r="389" spans="1:18" s="37" customFormat="1" ht="120" x14ac:dyDescent="0.25">
      <c r="A389" s="83" t="s">
        <v>48</v>
      </c>
      <c r="B389" s="34" t="s">
        <v>313</v>
      </c>
      <c r="C389" s="34" t="s">
        <v>416</v>
      </c>
      <c r="D389" s="41" t="s">
        <v>417</v>
      </c>
      <c r="E389" s="41" t="s">
        <v>418</v>
      </c>
      <c r="F389" s="31">
        <v>80111600</v>
      </c>
      <c r="G389" s="49" t="s">
        <v>429</v>
      </c>
      <c r="H389" s="31" t="s">
        <v>43</v>
      </c>
      <c r="I389" s="31" t="s">
        <v>31</v>
      </c>
      <c r="J389" s="31" t="s">
        <v>32</v>
      </c>
      <c r="K389" s="31" t="s">
        <v>32</v>
      </c>
      <c r="L389" s="40">
        <v>7</v>
      </c>
      <c r="M389" s="32">
        <v>4429000</v>
      </c>
      <c r="N389" s="30">
        <f t="shared" si="81"/>
        <v>31003000</v>
      </c>
      <c r="O389" s="36" t="s">
        <v>420</v>
      </c>
      <c r="P389" s="31" t="s">
        <v>35</v>
      </c>
      <c r="Q389" s="26" t="s">
        <v>36</v>
      </c>
      <c r="R389" s="78" t="s">
        <v>37</v>
      </c>
    </row>
    <row r="390" spans="1:18" s="37" customFormat="1" ht="120" x14ac:dyDescent="0.25">
      <c r="A390" s="83" t="s">
        <v>48</v>
      </c>
      <c r="B390" s="34" t="s">
        <v>313</v>
      </c>
      <c r="C390" s="34" t="s">
        <v>416</v>
      </c>
      <c r="D390" s="41" t="s">
        <v>417</v>
      </c>
      <c r="E390" s="41" t="s">
        <v>418</v>
      </c>
      <c r="F390" s="31">
        <v>80111600</v>
      </c>
      <c r="G390" s="49" t="s">
        <v>430</v>
      </c>
      <c r="H390" s="31" t="s">
        <v>43</v>
      </c>
      <c r="I390" s="31" t="s">
        <v>31</v>
      </c>
      <c r="J390" s="31" t="s">
        <v>38</v>
      </c>
      <c r="K390" s="31" t="s">
        <v>39</v>
      </c>
      <c r="L390" s="40">
        <v>4</v>
      </c>
      <c r="M390" s="32">
        <v>4429000</v>
      </c>
      <c r="N390" s="30">
        <f t="shared" si="81"/>
        <v>17716000</v>
      </c>
      <c r="O390" s="36" t="s">
        <v>420</v>
      </c>
      <c r="P390" s="31" t="s">
        <v>35</v>
      </c>
      <c r="Q390" s="26" t="s">
        <v>36</v>
      </c>
      <c r="R390" s="78" t="s">
        <v>37</v>
      </c>
    </row>
    <row r="391" spans="1:18" s="37" customFormat="1" ht="120" x14ac:dyDescent="0.25">
      <c r="A391" s="83" t="s">
        <v>48</v>
      </c>
      <c r="B391" s="34" t="s">
        <v>313</v>
      </c>
      <c r="C391" s="34" t="s">
        <v>416</v>
      </c>
      <c r="D391" s="41" t="s">
        <v>417</v>
      </c>
      <c r="E391" s="41" t="s">
        <v>422</v>
      </c>
      <c r="F391" s="31">
        <v>80111600</v>
      </c>
      <c r="G391" s="49" t="s">
        <v>431</v>
      </c>
      <c r="H391" s="31" t="s">
        <v>43</v>
      </c>
      <c r="I391" s="31" t="s">
        <v>31</v>
      </c>
      <c r="J391" s="31" t="s">
        <v>54</v>
      </c>
      <c r="K391" s="31" t="s">
        <v>54</v>
      </c>
      <c r="L391" s="40">
        <v>7</v>
      </c>
      <c r="M391" s="32">
        <v>4100000</v>
      </c>
      <c r="N391" s="30">
        <f t="shared" si="81"/>
        <v>28700000</v>
      </c>
      <c r="O391" s="36" t="s">
        <v>420</v>
      </c>
      <c r="P391" s="31" t="s">
        <v>35</v>
      </c>
      <c r="Q391" s="26" t="s">
        <v>36</v>
      </c>
      <c r="R391" s="78" t="s">
        <v>37</v>
      </c>
    </row>
    <row r="392" spans="1:18" s="37" customFormat="1" ht="120" x14ac:dyDescent="0.25">
      <c r="A392" s="83" t="s">
        <v>48</v>
      </c>
      <c r="B392" s="34" t="s">
        <v>313</v>
      </c>
      <c r="C392" s="34" t="s">
        <v>416</v>
      </c>
      <c r="D392" s="41" t="s">
        <v>417</v>
      </c>
      <c r="E392" s="41" t="s">
        <v>422</v>
      </c>
      <c r="F392" s="31">
        <v>80111600</v>
      </c>
      <c r="G392" s="49" t="s">
        <v>431</v>
      </c>
      <c r="H392" s="31" t="s">
        <v>43</v>
      </c>
      <c r="I392" s="31" t="s">
        <v>31</v>
      </c>
      <c r="J392" s="31" t="s">
        <v>38</v>
      </c>
      <c r="K392" s="31" t="s">
        <v>39</v>
      </c>
      <c r="L392" s="40">
        <v>3.5</v>
      </c>
      <c r="M392" s="32">
        <v>4100000</v>
      </c>
      <c r="N392" s="30">
        <f t="shared" si="81"/>
        <v>14350000</v>
      </c>
      <c r="O392" s="36" t="s">
        <v>420</v>
      </c>
      <c r="P392" s="31" t="s">
        <v>35</v>
      </c>
      <c r="Q392" s="26" t="s">
        <v>36</v>
      </c>
      <c r="R392" s="78" t="s">
        <v>37</v>
      </c>
    </row>
    <row r="393" spans="1:18" s="37" customFormat="1" ht="120" x14ac:dyDescent="0.25">
      <c r="A393" s="83" t="s">
        <v>48</v>
      </c>
      <c r="B393" s="34" t="s">
        <v>313</v>
      </c>
      <c r="C393" s="34" t="s">
        <v>416</v>
      </c>
      <c r="D393" s="41" t="s">
        <v>417</v>
      </c>
      <c r="E393" s="41" t="s">
        <v>418</v>
      </c>
      <c r="F393" s="31">
        <v>80111600</v>
      </c>
      <c r="G393" s="49" t="s">
        <v>432</v>
      </c>
      <c r="H393" s="31" t="s">
        <v>43</v>
      </c>
      <c r="I393" s="31" t="s">
        <v>31</v>
      </c>
      <c r="J393" s="31" t="s">
        <v>54</v>
      </c>
      <c r="K393" s="31" t="s">
        <v>54</v>
      </c>
      <c r="L393" s="40">
        <v>7</v>
      </c>
      <c r="M393" s="32">
        <v>3400000</v>
      </c>
      <c r="N393" s="30">
        <f>+M393*L393</f>
        <v>23800000</v>
      </c>
      <c r="O393" s="36" t="s">
        <v>420</v>
      </c>
      <c r="P393" s="31" t="s">
        <v>35</v>
      </c>
      <c r="Q393" s="26" t="s">
        <v>36</v>
      </c>
      <c r="R393" s="78" t="s">
        <v>37</v>
      </c>
    </row>
    <row r="394" spans="1:18" s="37" customFormat="1" ht="120" x14ac:dyDescent="0.25">
      <c r="A394" s="83" t="s">
        <v>48</v>
      </c>
      <c r="B394" s="34" t="s">
        <v>313</v>
      </c>
      <c r="C394" s="34" t="s">
        <v>416</v>
      </c>
      <c r="D394" s="41" t="s">
        <v>417</v>
      </c>
      <c r="E394" s="41" t="s">
        <v>418</v>
      </c>
      <c r="F394" s="31">
        <v>80111600</v>
      </c>
      <c r="G394" s="49" t="s">
        <v>432</v>
      </c>
      <c r="H394" s="101" t="s">
        <v>43</v>
      </c>
      <c r="I394" s="101" t="s">
        <v>31</v>
      </c>
      <c r="J394" s="31" t="s">
        <v>39</v>
      </c>
      <c r="K394" s="31" t="s">
        <v>39</v>
      </c>
      <c r="L394" s="101">
        <v>4</v>
      </c>
      <c r="M394" s="32">
        <v>3425000</v>
      </c>
      <c r="N394" s="30">
        <v>13700000</v>
      </c>
      <c r="O394" s="36" t="s">
        <v>420</v>
      </c>
      <c r="P394" s="31" t="s">
        <v>35</v>
      </c>
      <c r="Q394" s="26" t="s">
        <v>36</v>
      </c>
      <c r="R394" s="78" t="s">
        <v>37</v>
      </c>
    </row>
    <row r="395" spans="1:18" s="37" customFormat="1" ht="135" x14ac:dyDescent="0.25">
      <c r="A395" s="83" t="s">
        <v>48</v>
      </c>
      <c r="B395" s="34" t="s">
        <v>313</v>
      </c>
      <c r="C395" s="34" t="s">
        <v>416</v>
      </c>
      <c r="D395" s="41" t="s">
        <v>417</v>
      </c>
      <c r="E395" s="41" t="s">
        <v>418</v>
      </c>
      <c r="F395" s="31">
        <v>80111600</v>
      </c>
      <c r="G395" s="49" t="s">
        <v>433</v>
      </c>
      <c r="H395" s="31" t="s">
        <v>43</v>
      </c>
      <c r="I395" s="31" t="s">
        <v>31</v>
      </c>
      <c r="J395" s="31" t="s">
        <v>54</v>
      </c>
      <c r="K395" s="31" t="s">
        <v>54</v>
      </c>
      <c r="L395" s="40">
        <v>7</v>
      </c>
      <c r="M395" s="32">
        <v>5665000</v>
      </c>
      <c r="N395" s="30">
        <f t="shared" si="81"/>
        <v>39655000</v>
      </c>
      <c r="O395" s="36" t="s">
        <v>420</v>
      </c>
      <c r="P395" s="31" t="s">
        <v>35</v>
      </c>
      <c r="Q395" s="26" t="s">
        <v>36</v>
      </c>
      <c r="R395" s="78" t="s">
        <v>37</v>
      </c>
    </row>
    <row r="396" spans="1:18" s="37" customFormat="1" ht="135" x14ac:dyDescent="0.25">
      <c r="A396" s="83" t="s">
        <v>48</v>
      </c>
      <c r="B396" s="34" t="s">
        <v>313</v>
      </c>
      <c r="C396" s="34" t="s">
        <v>416</v>
      </c>
      <c r="D396" s="41" t="s">
        <v>417</v>
      </c>
      <c r="E396" s="41" t="s">
        <v>418</v>
      </c>
      <c r="F396" s="31">
        <v>80111600</v>
      </c>
      <c r="G396" s="49" t="s">
        <v>433</v>
      </c>
      <c r="H396" s="31" t="s">
        <v>43</v>
      </c>
      <c r="I396" s="31" t="s">
        <v>31</v>
      </c>
      <c r="J396" s="31" t="s">
        <v>38</v>
      </c>
      <c r="K396" s="31" t="s">
        <v>39</v>
      </c>
      <c r="L396" s="40">
        <v>4</v>
      </c>
      <c r="M396" s="32">
        <v>5665000</v>
      </c>
      <c r="N396" s="30">
        <f t="shared" si="81"/>
        <v>22660000</v>
      </c>
      <c r="O396" s="36" t="s">
        <v>420</v>
      </c>
      <c r="P396" s="31" t="s">
        <v>35</v>
      </c>
      <c r="Q396" s="26" t="s">
        <v>36</v>
      </c>
      <c r="R396" s="78" t="s">
        <v>37</v>
      </c>
    </row>
    <row r="397" spans="1:18" s="37" customFormat="1" ht="120" x14ac:dyDescent="0.25">
      <c r="A397" s="83" t="s">
        <v>48</v>
      </c>
      <c r="B397" s="34" t="s">
        <v>313</v>
      </c>
      <c r="C397" s="34" t="s">
        <v>416</v>
      </c>
      <c r="D397" s="41" t="s">
        <v>417</v>
      </c>
      <c r="E397" s="41" t="s">
        <v>418</v>
      </c>
      <c r="F397" s="31">
        <v>80111600</v>
      </c>
      <c r="G397" s="49" t="s">
        <v>434</v>
      </c>
      <c r="H397" s="31" t="s">
        <v>43</v>
      </c>
      <c r="I397" s="31" t="s">
        <v>31</v>
      </c>
      <c r="J397" s="31" t="s">
        <v>32</v>
      </c>
      <c r="K397" s="31" t="s">
        <v>32</v>
      </c>
      <c r="L397" s="40">
        <v>7</v>
      </c>
      <c r="M397" s="32">
        <v>3421248</v>
      </c>
      <c r="N397" s="30">
        <f t="shared" si="81"/>
        <v>23948736</v>
      </c>
      <c r="O397" s="36" t="s">
        <v>420</v>
      </c>
      <c r="P397" s="31" t="s">
        <v>35</v>
      </c>
      <c r="Q397" s="26" t="s">
        <v>36</v>
      </c>
      <c r="R397" s="78" t="s">
        <v>37</v>
      </c>
    </row>
    <row r="398" spans="1:18" s="37" customFormat="1" ht="120" x14ac:dyDescent="0.25">
      <c r="A398" s="83" t="s">
        <v>48</v>
      </c>
      <c r="B398" s="34" t="s">
        <v>313</v>
      </c>
      <c r="C398" s="34" t="s">
        <v>416</v>
      </c>
      <c r="D398" s="41" t="s">
        <v>417</v>
      </c>
      <c r="E398" s="41" t="s">
        <v>418</v>
      </c>
      <c r="F398" s="31">
        <v>80111600</v>
      </c>
      <c r="G398" s="49" t="s">
        <v>435</v>
      </c>
      <c r="H398" s="31" t="s">
        <v>43</v>
      </c>
      <c r="I398" s="31" t="s">
        <v>31</v>
      </c>
      <c r="J398" s="31" t="s">
        <v>38</v>
      </c>
      <c r="K398" s="31" t="s">
        <v>91</v>
      </c>
      <c r="L398" s="40">
        <v>3.5</v>
      </c>
      <c r="M398" s="32">
        <v>3421248</v>
      </c>
      <c r="N398" s="30">
        <f t="shared" si="81"/>
        <v>11974368</v>
      </c>
      <c r="O398" s="36" t="s">
        <v>420</v>
      </c>
      <c r="P398" s="31" t="s">
        <v>35</v>
      </c>
      <c r="Q398" s="26" t="s">
        <v>36</v>
      </c>
      <c r="R398" s="78" t="s">
        <v>37</v>
      </c>
    </row>
    <row r="399" spans="1:18" s="37" customFormat="1" ht="120" x14ac:dyDescent="0.25">
      <c r="A399" s="83" t="s">
        <v>48</v>
      </c>
      <c r="B399" s="34" t="s">
        <v>313</v>
      </c>
      <c r="C399" s="34" t="s">
        <v>416</v>
      </c>
      <c r="D399" s="41" t="s">
        <v>417</v>
      </c>
      <c r="E399" s="41" t="s">
        <v>422</v>
      </c>
      <c r="F399" s="31">
        <v>80111600</v>
      </c>
      <c r="G399" s="49" t="s">
        <v>436</v>
      </c>
      <c r="H399" s="31" t="s">
        <v>43</v>
      </c>
      <c r="I399" s="31" t="s">
        <v>31</v>
      </c>
      <c r="J399" s="31" t="s">
        <v>54</v>
      </c>
      <c r="K399" s="31" t="s">
        <v>54</v>
      </c>
      <c r="L399" s="40">
        <v>7</v>
      </c>
      <c r="M399" s="32">
        <v>8500000</v>
      </c>
      <c r="N399" s="30">
        <f t="shared" si="81"/>
        <v>59500000</v>
      </c>
      <c r="O399" s="36" t="s">
        <v>420</v>
      </c>
      <c r="P399" s="31" t="s">
        <v>35</v>
      </c>
      <c r="Q399" s="26" t="s">
        <v>36</v>
      </c>
      <c r="R399" s="78" t="s">
        <v>37</v>
      </c>
    </row>
    <row r="400" spans="1:18" s="37" customFormat="1" ht="120" x14ac:dyDescent="0.25">
      <c r="A400" s="83" t="s">
        <v>48</v>
      </c>
      <c r="B400" s="34" t="s">
        <v>313</v>
      </c>
      <c r="C400" s="34" t="s">
        <v>416</v>
      </c>
      <c r="D400" s="41" t="s">
        <v>417</v>
      </c>
      <c r="E400" s="41" t="s">
        <v>422</v>
      </c>
      <c r="F400" s="31">
        <v>80111600</v>
      </c>
      <c r="G400" s="49" t="s">
        <v>436</v>
      </c>
      <c r="H400" s="31" t="s">
        <v>43</v>
      </c>
      <c r="I400" s="31" t="s">
        <v>31</v>
      </c>
      <c r="J400" s="31" t="s">
        <v>38</v>
      </c>
      <c r="K400" s="31" t="s">
        <v>91</v>
      </c>
      <c r="L400" s="40">
        <v>5</v>
      </c>
      <c r="M400" s="32">
        <v>8500000</v>
      </c>
      <c r="N400" s="30">
        <f t="shared" si="81"/>
        <v>42500000</v>
      </c>
      <c r="O400" s="36" t="s">
        <v>420</v>
      </c>
      <c r="P400" s="31" t="s">
        <v>35</v>
      </c>
      <c r="Q400" s="26" t="s">
        <v>36</v>
      </c>
      <c r="R400" s="78" t="s">
        <v>37</v>
      </c>
    </row>
    <row r="401" spans="1:18" s="37" customFormat="1" ht="120" x14ac:dyDescent="0.25">
      <c r="A401" s="83" t="s">
        <v>48</v>
      </c>
      <c r="B401" s="34" t="s">
        <v>313</v>
      </c>
      <c r="C401" s="34" t="s">
        <v>416</v>
      </c>
      <c r="D401" s="41" t="s">
        <v>417</v>
      </c>
      <c r="E401" s="41" t="s">
        <v>418</v>
      </c>
      <c r="F401" s="31">
        <v>80111600</v>
      </c>
      <c r="G401" s="49" t="s">
        <v>437</v>
      </c>
      <c r="H401" s="31" t="s">
        <v>43</v>
      </c>
      <c r="I401" s="31" t="s">
        <v>31</v>
      </c>
      <c r="J401" s="31" t="s">
        <v>32</v>
      </c>
      <c r="K401" s="31" t="s">
        <v>32</v>
      </c>
      <c r="L401" s="40">
        <v>7</v>
      </c>
      <c r="M401" s="32">
        <v>3421248</v>
      </c>
      <c r="N401" s="30">
        <f t="shared" si="81"/>
        <v>23948736</v>
      </c>
      <c r="O401" s="36" t="s">
        <v>420</v>
      </c>
      <c r="P401" s="31" t="s">
        <v>35</v>
      </c>
      <c r="Q401" s="26" t="s">
        <v>36</v>
      </c>
      <c r="R401" s="78" t="s">
        <v>37</v>
      </c>
    </row>
    <row r="402" spans="1:18" s="37" customFormat="1" ht="120" x14ac:dyDescent="0.25">
      <c r="A402" s="83" t="s">
        <v>48</v>
      </c>
      <c r="B402" s="34" t="s">
        <v>313</v>
      </c>
      <c r="C402" s="34" t="s">
        <v>416</v>
      </c>
      <c r="D402" s="41" t="s">
        <v>417</v>
      </c>
      <c r="E402" s="41" t="s">
        <v>418</v>
      </c>
      <c r="F402" s="31">
        <v>80111600</v>
      </c>
      <c r="G402" s="49" t="s">
        <v>438</v>
      </c>
      <c r="H402" s="31" t="s">
        <v>43</v>
      </c>
      <c r="I402" s="31" t="s">
        <v>31</v>
      </c>
      <c r="J402" s="31" t="s">
        <v>63</v>
      </c>
      <c r="K402" s="31" t="s">
        <v>39</v>
      </c>
      <c r="L402" s="40">
        <v>3</v>
      </c>
      <c r="M402" s="32">
        <v>3421248</v>
      </c>
      <c r="N402" s="30">
        <f t="shared" si="81"/>
        <v>10263744</v>
      </c>
      <c r="O402" s="36" t="s">
        <v>420</v>
      </c>
      <c r="P402" s="31" t="s">
        <v>35</v>
      </c>
      <c r="Q402" s="26" t="s">
        <v>36</v>
      </c>
      <c r="R402" s="78" t="s">
        <v>37</v>
      </c>
    </row>
    <row r="403" spans="1:18" s="37" customFormat="1" ht="120" x14ac:dyDescent="0.25">
      <c r="A403" s="83" t="s">
        <v>48</v>
      </c>
      <c r="B403" s="34" t="s">
        <v>313</v>
      </c>
      <c r="C403" s="34" t="s">
        <v>416</v>
      </c>
      <c r="D403" s="41" t="s">
        <v>417</v>
      </c>
      <c r="E403" s="41" t="s">
        <v>422</v>
      </c>
      <c r="F403" s="31">
        <v>80111600</v>
      </c>
      <c r="G403" s="49" t="s">
        <v>426</v>
      </c>
      <c r="H403" s="31" t="s">
        <v>43</v>
      </c>
      <c r="I403" s="31" t="s">
        <v>31</v>
      </c>
      <c r="J403" s="31" t="s">
        <v>39</v>
      </c>
      <c r="K403" s="31" t="s">
        <v>64</v>
      </c>
      <c r="L403" s="40">
        <v>3</v>
      </c>
      <c r="M403" s="32">
        <v>5500000</v>
      </c>
      <c r="N403" s="30">
        <f t="shared" si="81"/>
        <v>16500000</v>
      </c>
      <c r="O403" s="36" t="s">
        <v>420</v>
      </c>
      <c r="P403" s="31" t="s">
        <v>35</v>
      </c>
      <c r="Q403" s="26" t="s">
        <v>36</v>
      </c>
      <c r="R403" s="78" t="s">
        <v>37</v>
      </c>
    </row>
    <row r="404" spans="1:18" s="37" customFormat="1" ht="120" x14ac:dyDescent="0.25">
      <c r="A404" s="83" t="s">
        <v>48</v>
      </c>
      <c r="B404" s="34" t="s">
        <v>313</v>
      </c>
      <c r="C404" s="34" t="s">
        <v>416</v>
      </c>
      <c r="D404" s="41" t="s">
        <v>417</v>
      </c>
      <c r="E404" s="41" t="s">
        <v>422</v>
      </c>
      <c r="F404" s="31">
        <v>80111600</v>
      </c>
      <c r="G404" s="49" t="s">
        <v>439</v>
      </c>
      <c r="H404" s="68" t="s">
        <v>43</v>
      </c>
      <c r="I404" s="68" t="s">
        <v>31</v>
      </c>
      <c r="J404" s="31" t="s">
        <v>38</v>
      </c>
      <c r="K404" s="31" t="s">
        <v>39</v>
      </c>
      <c r="L404" s="68" t="s">
        <v>440</v>
      </c>
      <c r="M404" s="65">
        <v>4708604</v>
      </c>
      <c r="N404" s="30">
        <v>4708604</v>
      </c>
      <c r="O404" s="68" t="s">
        <v>420</v>
      </c>
      <c r="P404" s="31" t="s">
        <v>35</v>
      </c>
      <c r="Q404" s="26" t="s">
        <v>36</v>
      </c>
      <c r="R404" s="78" t="s">
        <v>37</v>
      </c>
    </row>
    <row r="405" spans="1:18" s="37" customFormat="1" ht="120" x14ac:dyDescent="0.25">
      <c r="A405" s="83" t="s">
        <v>48</v>
      </c>
      <c r="B405" s="34" t="s">
        <v>313</v>
      </c>
      <c r="C405" s="34" t="s">
        <v>416</v>
      </c>
      <c r="D405" s="41" t="s">
        <v>417</v>
      </c>
      <c r="E405" s="41" t="s">
        <v>418</v>
      </c>
      <c r="F405" s="31">
        <v>45111901</v>
      </c>
      <c r="G405" s="49" t="s">
        <v>441</v>
      </c>
      <c r="H405" s="45" t="s">
        <v>442</v>
      </c>
      <c r="I405" s="46" t="s">
        <v>443</v>
      </c>
      <c r="J405" s="31" t="s">
        <v>106</v>
      </c>
      <c r="K405" s="31" t="s">
        <v>100</v>
      </c>
      <c r="L405" s="40">
        <v>2</v>
      </c>
      <c r="M405" s="53" t="s">
        <v>37</v>
      </c>
      <c r="N405" s="30">
        <v>27923332</v>
      </c>
      <c r="O405" s="36" t="s">
        <v>420</v>
      </c>
      <c r="P405" s="31" t="s">
        <v>35</v>
      </c>
      <c r="Q405" s="26" t="s">
        <v>36</v>
      </c>
      <c r="R405" s="78" t="s">
        <v>37</v>
      </c>
    </row>
    <row r="406" spans="1:18" s="37" customFormat="1" ht="120" x14ac:dyDescent="0.25">
      <c r="A406" s="77" t="s">
        <v>48</v>
      </c>
      <c r="B406" s="31" t="s">
        <v>444</v>
      </c>
      <c r="C406" s="31" t="s">
        <v>445</v>
      </c>
      <c r="D406" s="31" t="s">
        <v>446</v>
      </c>
      <c r="E406" s="31" t="s">
        <v>447</v>
      </c>
      <c r="F406" s="31">
        <v>80111600</v>
      </c>
      <c r="G406" s="49" t="s">
        <v>448</v>
      </c>
      <c r="H406" s="31" t="s">
        <v>30</v>
      </c>
      <c r="I406" s="31" t="s">
        <v>31</v>
      </c>
      <c r="J406" s="31" t="s">
        <v>54</v>
      </c>
      <c r="K406" s="31" t="s">
        <v>32</v>
      </c>
      <c r="L406" s="31">
        <v>7</v>
      </c>
      <c r="M406" s="32">
        <v>4200000</v>
      </c>
      <c r="N406" s="30">
        <f>+L406*M406</f>
        <v>29400000</v>
      </c>
      <c r="O406" s="31" t="s">
        <v>449</v>
      </c>
      <c r="P406" s="31" t="s">
        <v>35</v>
      </c>
      <c r="Q406" s="26" t="s">
        <v>36</v>
      </c>
      <c r="R406" s="78" t="s">
        <v>37</v>
      </c>
    </row>
    <row r="407" spans="1:18" s="37" customFormat="1" ht="120" x14ac:dyDescent="0.25">
      <c r="A407" s="77" t="s">
        <v>48</v>
      </c>
      <c r="B407" s="31" t="s">
        <v>444</v>
      </c>
      <c r="C407" s="31" t="s">
        <v>445</v>
      </c>
      <c r="D407" s="31" t="s">
        <v>446</v>
      </c>
      <c r="E407" s="31" t="s">
        <v>447</v>
      </c>
      <c r="F407" s="31">
        <v>80111600</v>
      </c>
      <c r="G407" s="49" t="s">
        <v>448</v>
      </c>
      <c r="H407" s="31" t="s">
        <v>30</v>
      </c>
      <c r="I407" s="31" t="s">
        <v>31</v>
      </c>
      <c r="J407" s="31" t="s">
        <v>39</v>
      </c>
      <c r="K407" s="31" t="s">
        <v>39</v>
      </c>
      <c r="L407" s="31">
        <v>6</v>
      </c>
      <c r="M407" s="32">
        <v>4200000</v>
      </c>
      <c r="N407" s="30">
        <f>+L407*M407</f>
        <v>25200000</v>
      </c>
      <c r="O407" s="31" t="s">
        <v>449</v>
      </c>
      <c r="P407" s="31" t="s">
        <v>35</v>
      </c>
      <c r="Q407" s="26" t="s">
        <v>36</v>
      </c>
      <c r="R407" s="78" t="s">
        <v>37</v>
      </c>
    </row>
    <row r="408" spans="1:18" s="37" customFormat="1" ht="120" x14ac:dyDescent="0.25">
      <c r="A408" s="77" t="s">
        <v>48</v>
      </c>
      <c r="B408" s="31" t="s">
        <v>444</v>
      </c>
      <c r="C408" s="31" t="s">
        <v>445</v>
      </c>
      <c r="D408" s="31" t="s">
        <v>446</v>
      </c>
      <c r="E408" s="31" t="s">
        <v>447</v>
      </c>
      <c r="F408" s="31">
        <v>80111600</v>
      </c>
      <c r="G408" s="49" t="s">
        <v>450</v>
      </c>
      <c r="H408" s="31" t="s">
        <v>30</v>
      </c>
      <c r="I408" s="31" t="s">
        <v>31</v>
      </c>
      <c r="J408" s="31" t="s">
        <v>54</v>
      </c>
      <c r="K408" s="31" t="s">
        <v>32</v>
      </c>
      <c r="L408" s="31">
        <v>4</v>
      </c>
      <c r="M408" s="32">
        <v>3421000</v>
      </c>
      <c r="N408" s="30">
        <f>+L408*M408</f>
        <v>13684000</v>
      </c>
      <c r="O408" s="31" t="s">
        <v>449</v>
      </c>
      <c r="P408" s="31" t="s">
        <v>35</v>
      </c>
      <c r="Q408" s="26" t="s">
        <v>36</v>
      </c>
      <c r="R408" s="78" t="s">
        <v>37</v>
      </c>
    </row>
    <row r="409" spans="1:18" s="37" customFormat="1" ht="120" x14ac:dyDescent="0.25">
      <c r="A409" s="77" t="s">
        <v>48</v>
      </c>
      <c r="B409" s="31" t="s">
        <v>444</v>
      </c>
      <c r="C409" s="31" t="s">
        <v>445</v>
      </c>
      <c r="D409" s="31" t="s">
        <v>446</v>
      </c>
      <c r="E409" s="31" t="s">
        <v>447</v>
      </c>
      <c r="F409" s="31" t="s">
        <v>101</v>
      </c>
      <c r="G409" s="49" t="s">
        <v>451</v>
      </c>
      <c r="H409" s="31" t="s">
        <v>30</v>
      </c>
      <c r="I409" s="31" t="s">
        <v>452</v>
      </c>
      <c r="J409" s="31" t="s">
        <v>33</v>
      </c>
      <c r="K409" s="31" t="s">
        <v>104</v>
      </c>
      <c r="L409" s="31">
        <v>7</v>
      </c>
      <c r="M409" s="53" t="s">
        <v>37</v>
      </c>
      <c r="N409" s="30">
        <v>158933000</v>
      </c>
      <c r="O409" s="31" t="s">
        <v>449</v>
      </c>
      <c r="P409" s="31" t="s">
        <v>35</v>
      </c>
      <c r="Q409" s="26" t="s">
        <v>36</v>
      </c>
      <c r="R409" s="78" t="s">
        <v>37</v>
      </c>
    </row>
    <row r="410" spans="1:18" s="37" customFormat="1" ht="105" x14ac:dyDescent="0.25">
      <c r="A410" s="77" t="s">
        <v>48</v>
      </c>
      <c r="B410" s="31" t="s">
        <v>49</v>
      </c>
      <c r="C410" s="31" t="s">
        <v>453</v>
      </c>
      <c r="D410" s="31" t="s">
        <v>51</v>
      </c>
      <c r="E410" s="31" t="s">
        <v>454</v>
      </c>
      <c r="F410" s="31">
        <v>80111600</v>
      </c>
      <c r="G410" s="49" t="s">
        <v>455</v>
      </c>
      <c r="H410" s="31" t="s">
        <v>30</v>
      </c>
      <c r="I410" s="31" t="s">
        <v>31</v>
      </c>
      <c r="J410" s="31" t="s">
        <v>54</v>
      </c>
      <c r="K410" s="31" t="s">
        <v>54</v>
      </c>
      <c r="L410" s="40">
        <v>7</v>
      </c>
      <c r="M410" s="32">
        <v>3394880</v>
      </c>
      <c r="N410" s="30">
        <f t="shared" ref="N410" si="82">+L410*M410</f>
        <v>23764160</v>
      </c>
      <c r="O410" s="36" t="s">
        <v>456</v>
      </c>
      <c r="P410" s="31" t="s">
        <v>35</v>
      </c>
      <c r="Q410" s="26" t="s">
        <v>36</v>
      </c>
      <c r="R410" s="78" t="s">
        <v>37</v>
      </c>
    </row>
    <row r="411" spans="1:18" s="37" customFormat="1" ht="120" x14ac:dyDescent="0.25">
      <c r="A411" s="77" t="s">
        <v>48</v>
      </c>
      <c r="B411" s="31" t="s">
        <v>49</v>
      </c>
      <c r="C411" s="31" t="s">
        <v>453</v>
      </c>
      <c r="D411" s="31" t="s">
        <v>51</v>
      </c>
      <c r="E411" s="31" t="s">
        <v>454</v>
      </c>
      <c r="F411" s="31">
        <v>80111600</v>
      </c>
      <c r="G411" s="49" t="s">
        <v>457</v>
      </c>
      <c r="H411" s="55" t="s">
        <v>30</v>
      </c>
      <c r="I411" s="55" t="s">
        <v>31</v>
      </c>
      <c r="J411" s="31" t="s">
        <v>38</v>
      </c>
      <c r="K411" s="31" t="s">
        <v>39</v>
      </c>
      <c r="L411" s="59" t="s">
        <v>458</v>
      </c>
      <c r="M411" s="32">
        <v>3394880</v>
      </c>
      <c r="N411" s="30">
        <v>11882080</v>
      </c>
      <c r="O411" s="36" t="s">
        <v>456</v>
      </c>
      <c r="P411" s="31" t="s">
        <v>35</v>
      </c>
      <c r="Q411" s="26" t="s">
        <v>36</v>
      </c>
      <c r="R411" s="78" t="s">
        <v>37</v>
      </c>
    </row>
    <row r="412" spans="1:18" s="37" customFormat="1" ht="105" x14ac:dyDescent="0.25">
      <c r="A412" s="77" t="s">
        <v>48</v>
      </c>
      <c r="B412" s="31" t="s">
        <v>49</v>
      </c>
      <c r="C412" s="31" t="s">
        <v>453</v>
      </c>
      <c r="D412" s="31" t="s">
        <v>51</v>
      </c>
      <c r="E412" s="31" t="s">
        <v>454</v>
      </c>
      <c r="F412" s="31">
        <v>80111600</v>
      </c>
      <c r="G412" s="49" t="s">
        <v>455</v>
      </c>
      <c r="H412" s="31" t="s">
        <v>30</v>
      </c>
      <c r="I412" s="31" t="s">
        <v>31</v>
      </c>
      <c r="J412" s="31" t="s">
        <v>54</v>
      </c>
      <c r="K412" s="31" t="s">
        <v>54</v>
      </c>
      <c r="L412" s="40">
        <v>7</v>
      </c>
      <c r="M412" s="32">
        <v>3394880</v>
      </c>
      <c r="N412" s="30">
        <f>+L412*M412</f>
        <v>23764160</v>
      </c>
      <c r="O412" s="36" t="s">
        <v>456</v>
      </c>
      <c r="P412" s="31" t="s">
        <v>35</v>
      </c>
      <c r="Q412" s="26" t="s">
        <v>36</v>
      </c>
      <c r="R412" s="78" t="s">
        <v>37</v>
      </c>
    </row>
    <row r="413" spans="1:18" s="37" customFormat="1" ht="105" x14ac:dyDescent="0.25">
      <c r="A413" s="77" t="s">
        <v>48</v>
      </c>
      <c r="B413" s="31" t="s">
        <v>49</v>
      </c>
      <c r="C413" s="31" t="s">
        <v>453</v>
      </c>
      <c r="D413" s="31" t="s">
        <v>51</v>
      </c>
      <c r="E413" s="31" t="s">
        <v>454</v>
      </c>
      <c r="F413" s="31">
        <v>80111600</v>
      </c>
      <c r="G413" s="49" t="s">
        <v>455</v>
      </c>
      <c r="H413" s="31" t="s">
        <v>30</v>
      </c>
      <c r="I413" s="31" t="s">
        <v>31</v>
      </c>
      <c r="J413" s="31" t="s">
        <v>54</v>
      </c>
      <c r="K413" s="31" t="s">
        <v>54</v>
      </c>
      <c r="L413" s="40">
        <v>7</v>
      </c>
      <c r="M413" s="32">
        <v>3394880</v>
      </c>
      <c r="N413" s="30">
        <f t="shared" ref="N413" si="83">+L413*M413</f>
        <v>23764160</v>
      </c>
      <c r="O413" s="36" t="s">
        <v>456</v>
      </c>
      <c r="P413" s="31" t="s">
        <v>35</v>
      </c>
      <c r="Q413" s="26" t="s">
        <v>36</v>
      </c>
      <c r="R413" s="78" t="s">
        <v>37</v>
      </c>
    </row>
    <row r="414" spans="1:18" s="37" customFormat="1" ht="105" x14ac:dyDescent="0.25">
      <c r="A414" s="77" t="s">
        <v>48</v>
      </c>
      <c r="B414" s="31" t="s">
        <v>49</v>
      </c>
      <c r="C414" s="31" t="s">
        <v>453</v>
      </c>
      <c r="D414" s="31" t="s">
        <v>51</v>
      </c>
      <c r="E414" s="31" t="s">
        <v>454</v>
      </c>
      <c r="F414" s="31">
        <v>80111600</v>
      </c>
      <c r="G414" s="49" t="s">
        <v>455</v>
      </c>
      <c r="H414" s="31" t="s">
        <v>30</v>
      </c>
      <c r="I414" s="31" t="s">
        <v>31</v>
      </c>
      <c r="J414" s="31" t="s">
        <v>54</v>
      </c>
      <c r="K414" s="31" t="s">
        <v>54</v>
      </c>
      <c r="L414" s="40">
        <v>7</v>
      </c>
      <c r="M414" s="32">
        <v>3394880</v>
      </c>
      <c r="N414" s="30">
        <f t="shared" ref="N414" si="84">+L414*M414</f>
        <v>23764160</v>
      </c>
      <c r="O414" s="36" t="s">
        <v>456</v>
      </c>
      <c r="P414" s="31" t="s">
        <v>35</v>
      </c>
      <c r="Q414" s="26" t="s">
        <v>36</v>
      </c>
      <c r="R414" s="78" t="s">
        <v>37</v>
      </c>
    </row>
    <row r="415" spans="1:18" s="37" customFormat="1" ht="105" x14ac:dyDescent="0.25">
      <c r="A415" s="77" t="s">
        <v>48</v>
      </c>
      <c r="B415" s="31" t="s">
        <v>49</v>
      </c>
      <c r="C415" s="31" t="s">
        <v>453</v>
      </c>
      <c r="D415" s="31" t="s">
        <v>51</v>
      </c>
      <c r="E415" s="31" t="s">
        <v>454</v>
      </c>
      <c r="F415" s="31">
        <v>80111600</v>
      </c>
      <c r="G415" s="49" t="s">
        <v>455</v>
      </c>
      <c r="H415" s="31" t="s">
        <v>30</v>
      </c>
      <c r="I415" s="31" t="s">
        <v>31</v>
      </c>
      <c r="J415" s="31" t="s">
        <v>54</v>
      </c>
      <c r="K415" s="31" t="s">
        <v>54</v>
      </c>
      <c r="L415" s="40">
        <v>7</v>
      </c>
      <c r="M415" s="32">
        <v>3394880</v>
      </c>
      <c r="N415" s="30">
        <f t="shared" ref="N415" si="85">+L415*M415</f>
        <v>23764160</v>
      </c>
      <c r="O415" s="36" t="s">
        <v>456</v>
      </c>
      <c r="P415" s="31" t="s">
        <v>35</v>
      </c>
      <c r="Q415" s="26" t="s">
        <v>36</v>
      </c>
      <c r="R415" s="78" t="s">
        <v>37</v>
      </c>
    </row>
    <row r="416" spans="1:18" s="37" customFormat="1" ht="120" x14ac:dyDescent="0.25">
      <c r="A416" s="77" t="s">
        <v>48</v>
      </c>
      <c r="B416" s="31" t="s">
        <v>49</v>
      </c>
      <c r="C416" s="31" t="s">
        <v>453</v>
      </c>
      <c r="D416" s="31" t="s">
        <v>51</v>
      </c>
      <c r="E416" s="31" t="s">
        <v>454</v>
      </c>
      <c r="F416" s="31">
        <v>80111600</v>
      </c>
      <c r="G416" s="49" t="s">
        <v>459</v>
      </c>
      <c r="H416" s="59" t="s">
        <v>30</v>
      </c>
      <c r="I416" s="59" t="s">
        <v>31</v>
      </c>
      <c r="J416" s="31" t="s">
        <v>63</v>
      </c>
      <c r="K416" s="31" t="s">
        <v>63</v>
      </c>
      <c r="L416" s="59" t="s">
        <v>460</v>
      </c>
      <c r="M416" s="32">
        <v>3394880</v>
      </c>
      <c r="N416" s="30">
        <v>10524128</v>
      </c>
      <c r="O416" s="36" t="s">
        <v>456</v>
      </c>
      <c r="P416" s="31" t="s">
        <v>35</v>
      </c>
      <c r="Q416" s="26" t="s">
        <v>36</v>
      </c>
      <c r="R416" s="78" t="s">
        <v>37</v>
      </c>
    </row>
    <row r="417" spans="1:18" s="37" customFormat="1" ht="105" x14ac:dyDescent="0.25">
      <c r="A417" s="77" t="s">
        <v>48</v>
      </c>
      <c r="B417" s="31" t="s">
        <v>49</v>
      </c>
      <c r="C417" s="31" t="s">
        <v>453</v>
      </c>
      <c r="D417" s="31" t="s">
        <v>51</v>
      </c>
      <c r="E417" s="31" t="s">
        <v>454</v>
      </c>
      <c r="F417" s="31">
        <v>80111600</v>
      </c>
      <c r="G417" s="49" t="s">
        <v>455</v>
      </c>
      <c r="H417" s="31" t="s">
        <v>30</v>
      </c>
      <c r="I417" s="31" t="s">
        <v>31</v>
      </c>
      <c r="J417" s="31" t="s">
        <v>54</v>
      </c>
      <c r="K417" s="31" t="s">
        <v>86</v>
      </c>
      <c r="L417" s="40">
        <v>7</v>
      </c>
      <c r="M417" s="32">
        <v>3394880</v>
      </c>
      <c r="N417" s="30">
        <f t="shared" ref="N417" si="86">+L417*M417</f>
        <v>23764160</v>
      </c>
      <c r="O417" s="36" t="s">
        <v>456</v>
      </c>
      <c r="P417" s="31" t="s">
        <v>35</v>
      </c>
      <c r="Q417" s="26" t="s">
        <v>36</v>
      </c>
      <c r="R417" s="78" t="s">
        <v>37</v>
      </c>
    </row>
    <row r="418" spans="1:18" s="37" customFormat="1" ht="120" x14ac:dyDescent="0.25">
      <c r="A418" s="77" t="s">
        <v>48</v>
      </c>
      <c r="B418" s="31" t="s">
        <v>49</v>
      </c>
      <c r="C418" s="31" t="s">
        <v>453</v>
      </c>
      <c r="D418" s="31" t="s">
        <v>51</v>
      </c>
      <c r="E418" s="31" t="s">
        <v>454</v>
      </c>
      <c r="F418" s="31">
        <v>80111600</v>
      </c>
      <c r="G418" s="49" t="s">
        <v>461</v>
      </c>
      <c r="H418" s="59" t="s">
        <v>30</v>
      </c>
      <c r="I418" s="59" t="s">
        <v>31</v>
      </c>
      <c r="J418" s="31" t="s">
        <v>63</v>
      </c>
      <c r="K418" s="31" t="s">
        <v>64</v>
      </c>
      <c r="L418" s="59" t="s">
        <v>299</v>
      </c>
      <c r="M418" s="32">
        <v>3394880</v>
      </c>
      <c r="N418" s="30">
        <v>9505664</v>
      </c>
      <c r="O418" s="36" t="s">
        <v>456</v>
      </c>
      <c r="P418" s="31" t="s">
        <v>35</v>
      </c>
      <c r="Q418" s="26" t="s">
        <v>36</v>
      </c>
      <c r="R418" s="78" t="s">
        <v>37</v>
      </c>
    </row>
    <row r="419" spans="1:18" s="37" customFormat="1" ht="105" x14ac:dyDescent="0.25">
      <c r="A419" s="77" t="s">
        <v>48</v>
      </c>
      <c r="B419" s="31" t="s">
        <v>49</v>
      </c>
      <c r="C419" s="31" t="s">
        <v>453</v>
      </c>
      <c r="D419" s="31" t="s">
        <v>51</v>
      </c>
      <c r="E419" s="31" t="s">
        <v>454</v>
      </c>
      <c r="F419" s="31">
        <v>80111600</v>
      </c>
      <c r="G419" s="49" t="s">
        <v>455</v>
      </c>
      <c r="H419" s="31" t="s">
        <v>30</v>
      </c>
      <c r="I419" s="31" t="s">
        <v>31</v>
      </c>
      <c r="J419" s="31" t="s">
        <v>54</v>
      </c>
      <c r="K419" s="31" t="s">
        <v>54</v>
      </c>
      <c r="L419" s="40">
        <v>7</v>
      </c>
      <c r="M419" s="32">
        <v>3394880</v>
      </c>
      <c r="N419" s="30">
        <f t="shared" ref="N419" si="87">+L419*M419</f>
        <v>23764160</v>
      </c>
      <c r="O419" s="36" t="s">
        <v>456</v>
      </c>
      <c r="P419" s="31" t="s">
        <v>35</v>
      </c>
      <c r="Q419" s="26" t="s">
        <v>36</v>
      </c>
      <c r="R419" s="78" t="s">
        <v>37</v>
      </c>
    </row>
    <row r="420" spans="1:18" s="37" customFormat="1" ht="120" x14ac:dyDescent="0.25">
      <c r="A420" s="77" t="s">
        <v>48</v>
      </c>
      <c r="B420" s="31" t="s">
        <v>49</v>
      </c>
      <c r="C420" s="31" t="s">
        <v>453</v>
      </c>
      <c r="D420" s="31" t="s">
        <v>51</v>
      </c>
      <c r="E420" s="31" t="s">
        <v>454</v>
      </c>
      <c r="F420" s="31">
        <v>80111600</v>
      </c>
      <c r="G420" s="49" t="s">
        <v>462</v>
      </c>
      <c r="H420" s="59" t="s">
        <v>30</v>
      </c>
      <c r="I420" s="59" t="s">
        <v>31</v>
      </c>
      <c r="J420" s="31" t="s">
        <v>63</v>
      </c>
      <c r="K420" s="31" t="s">
        <v>63</v>
      </c>
      <c r="L420" s="59" t="s">
        <v>463</v>
      </c>
      <c r="M420" s="32">
        <v>3394880</v>
      </c>
      <c r="N420" s="30">
        <v>10637291</v>
      </c>
      <c r="O420" s="36" t="s">
        <v>456</v>
      </c>
      <c r="P420" s="31" t="s">
        <v>35</v>
      </c>
      <c r="Q420" s="26" t="s">
        <v>36</v>
      </c>
      <c r="R420" s="78" t="s">
        <v>37</v>
      </c>
    </row>
    <row r="421" spans="1:18" s="37" customFormat="1" ht="105" x14ac:dyDescent="0.25">
      <c r="A421" s="77" t="s">
        <v>48</v>
      </c>
      <c r="B421" s="31" t="s">
        <v>49</v>
      </c>
      <c r="C421" s="31" t="s">
        <v>453</v>
      </c>
      <c r="D421" s="31" t="s">
        <v>51</v>
      </c>
      <c r="E421" s="31" t="s">
        <v>454</v>
      </c>
      <c r="F421" s="31">
        <v>80111600</v>
      </c>
      <c r="G421" s="49" t="s">
        <v>455</v>
      </c>
      <c r="H421" s="31" t="s">
        <v>30</v>
      </c>
      <c r="I421" s="31" t="s">
        <v>31</v>
      </c>
      <c r="J421" s="31" t="s">
        <v>54</v>
      </c>
      <c r="K421" s="31" t="s">
        <v>86</v>
      </c>
      <c r="L421" s="40">
        <v>7</v>
      </c>
      <c r="M421" s="32">
        <v>3394880</v>
      </c>
      <c r="N421" s="30">
        <f t="shared" ref="N421" si="88">+L421*M421</f>
        <v>23764160</v>
      </c>
      <c r="O421" s="36" t="s">
        <v>456</v>
      </c>
      <c r="P421" s="31" t="s">
        <v>35</v>
      </c>
      <c r="Q421" s="26" t="s">
        <v>36</v>
      </c>
      <c r="R421" s="78" t="s">
        <v>37</v>
      </c>
    </row>
    <row r="422" spans="1:18" s="37" customFormat="1" ht="105" x14ac:dyDescent="0.25">
      <c r="A422" s="77" t="s">
        <v>48</v>
      </c>
      <c r="B422" s="31" t="s">
        <v>49</v>
      </c>
      <c r="C422" s="31" t="s">
        <v>453</v>
      </c>
      <c r="D422" s="31" t="s">
        <v>51</v>
      </c>
      <c r="E422" s="31" t="s">
        <v>454</v>
      </c>
      <c r="F422" s="31">
        <v>80111600</v>
      </c>
      <c r="G422" s="49" t="s">
        <v>455</v>
      </c>
      <c r="H422" s="31" t="s">
        <v>30</v>
      </c>
      <c r="I422" s="31" t="s">
        <v>31</v>
      </c>
      <c r="J422" s="31" t="s">
        <v>54</v>
      </c>
      <c r="K422" s="31" t="s">
        <v>54</v>
      </c>
      <c r="L422" s="40">
        <v>7</v>
      </c>
      <c r="M422" s="32">
        <v>3394880</v>
      </c>
      <c r="N422" s="30">
        <f t="shared" ref="N422" si="89">+L422*M422</f>
        <v>23764160</v>
      </c>
      <c r="O422" s="36" t="s">
        <v>456</v>
      </c>
      <c r="P422" s="31" t="s">
        <v>35</v>
      </c>
      <c r="Q422" s="26" t="s">
        <v>36</v>
      </c>
      <c r="R422" s="78" t="s">
        <v>37</v>
      </c>
    </row>
    <row r="423" spans="1:18" s="37" customFormat="1" ht="120" x14ac:dyDescent="0.25">
      <c r="A423" s="77" t="s">
        <v>48</v>
      </c>
      <c r="B423" s="31" t="s">
        <v>49</v>
      </c>
      <c r="C423" s="31" t="s">
        <v>453</v>
      </c>
      <c r="D423" s="31" t="s">
        <v>51</v>
      </c>
      <c r="E423" s="31" t="s">
        <v>454</v>
      </c>
      <c r="F423" s="31">
        <v>80111600</v>
      </c>
      <c r="G423" s="49" t="s">
        <v>464</v>
      </c>
      <c r="H423" s="59" t="s">
        <v>30</v>
      </c>
      <c r="I423" s="59" t="s">
        <v>31</v>
      </c>
      <c r="J423" s="31" t="s">
        <v>63</v>
      </c>
      <c r="K423" s="31" t="s">
        <v>64</v>
      </c>
      <c r="L423" s="59" t="s">
        <v>465</v>
      </c>
      <c r="M423" s="32">
        <v>3394880</v>
      </c>
      <c r="N423" s="30">
        <v>7581899</v>
      </c>
      <c r="O423" s="36" t="s">
        <v>456</v>
      </c>
      <c r="P423" s="31" t="s">
        <v>35</v>
      </c>
      <c r="Q423" s="26" t="s">
        <v>36</v>
      </c>
      <c r="R423" s="78" t="s">
        <v>37</v>
      </c>
    </row>
    <row r="424" spans="1:18" s="37" customFormat="1" ht="105" x14ac:dyDescent="0.25">
      <c r="A424" s="77" t="s">
        <v>48</v>
      </c>
      <c r="B424" s="31" t="s">
        <v>49</v>
      </c>
      <c r="C424" s="31" t="s">
        <v>453</v>
      </c>
      <c r="D424" s="31" t="s">
        <v>51</v>
      </c>
      <c r="E424" s="31" t="s">
        <v>454</v>
      </c>
      <c r="F424" s="31">
        <v>80111600</v>
      </c>
      <c r="G424" s="49" t="s">
        <v>455</v>
      </c>
      <c r="H424" s="31" t="s">
        <v>30</v>
      </c>
      <c r="I424" s="31" t="s">
        <v>31</v>
      </c>
      <c r="J424" s="31" t="s">
        <v>54</v>
      </c>
      <c r="K424" s="31" t="s">
        <v>54</v>
      </c>
      <c r="L424" s="40">
        <v>7</v>
      </c>
      <c r="M424" s="32">
        <v>3394880</v>
      </c>
      <c r="N424" s="30">
        <f t="shared" ref="N424" si="90">+L424*M424</f>
        <v>23764160</v>
      </c>
      <c r="O424" s="36" t="s">
        <v>456</v>
      </c>
      <c r="P424" s="31" t="s">
        <v>35</v>
      </c>
      <c r="Q424" s="26" t="s">
        <v>36</v>
      </c>
      <c r="R424" s="78" t="s">
        <v>37</v>
      </c>
    </row>
    <row r="425" spans="1:18" s="37" customFormat="1" ht="105" x14ac:dyDescent="0.25">
      <c r="A425" s="77" t="s">
        <v>48</v>
      </c>
      <c r="B425" s="31" t="s">
        <v>49</v>
      </c>
      <c r="C425" s="31" t="s">
        <v>453</v>
      </c>
      <c r="D425" s="31" t="s">
        <v>51</v>
      </c>
      <c r="E425" s="31" t="s">
        <v>454</v>
      </c>
      <c r="F425" s="31">
        <v>80111600</v>
      </c>
      <c r="G425" s="49" t="s">
        <v>455</v>
      </c>
      <c r="H425" s="31" t="s">
        <v>30</v>
      </c>
      <c r="I425" s="31" t="s">
        <v>31</v>
      </c>
      <c r="J425" s="31" t="s">
        <v>54</v>
      </c>
      <c r="K425" s="31" t="s">
        <v>54</v>
      </c>
      <c r="L425" s="40">
        <v>7</v>
      </c>
      <c r="M425" s="32">
        <v>3394880</v>
      </c>
      <c r="N425" s="30">
        <f t="shared" ref="N425" si="91">+L425*M425</f>
        <v>23764160</v>
      </c>
      <c r="O425" s="36" t="s">
        <v>456</v>
      </c>
      <c r="P425" s="31" t="s">
        <v>35</v>
      </c>
      <c r="Q425" s="26" t="s">
        <v>36</v>
      </c>
      <c r="R425" s="78" t="s">
        <v>37</v>
      </c>
    </row>
    <row r="426" spans="1:18" s="37" customFormat="1" ht="120" x14ac:dyDescent="0.25">
      <c r="A426" s="77" t="s">
        <v>48</v>
      </c>
      <c r="B426" s="31" t="s">
        <v>49</v>
      </c>
      <c r="C426" s="31" t="s">
        <v>453</v>
      </c>
      <c r="D426" s="31" t="s">
        <v>51</v>
      </c>
      <c r="E426" s="31" t="s">
        <v>454</v>
      </c>
      <c r="F426" s="31">
        <v>80111600</v>
      </c>
      <c r="G426" s="49" t="s">
        <v>466</v>
      </c>
      <c r="H426" s="59" t="s">
        <v>30</v>
      </c>
      <c r="I426" s="59" t="s">
        <v>31</v>
      </c>
      <c r="J426" s="31" t="s">
        <v>63</v>
      </c>
      <c r="K426" s="31" t="s">
        <v>64</v>
      </c>
      <c r="L426" s="59" t="s">
        <v>467</v>
      </c>
      <c r="M426" s="32">
        <v>3394880</v>
      </c>
      <c r="N426" s="30">
        <v>9392501</v>
      </c>
      <c r="O426" s="36" t="s">
        <v>456</v>
      </c>
      <c r="P426" s="31" t="s">
        <v>35</v>
      </c>
      <c r="Q426" s="26" t="s">
        <v>36</v>
      </c>
      <c r="R426" s="78" t="s">
        <v>37</v>
      </c>
    </row>
    <row r="427" spans="1:18" s="37" customFormat="1" ht="105" x14ac:dyDescent="0.25">
      <c r="A427" s="77" t="s">
        <v>48</v>
      </c>
      <c r="B427" s="31" t="s">
        <v>49</v>
      </c>
      <c r="C427" s="31" t="s">
        <v>453</v>
      </c>
      <c r="D427" s="31" t="s">
        <v>51</v>
      </c>
      <c r="E427" s="31" t="s">
        <v>454</v>
      </c>
      <c r="F427" s="31">
        <v>80111600</v>
      </c>
      <c r="G427" s="49" t="s">
        <v>455</v>
      </c>
      <c r="H427" s="31" t="s">
        <v>30</v>
      </c>
      <c r="I427" s="31" t="s">
        <v>31</v>
      </c>
      <c r="J427" s="31" t="s">
        <v>54</v>
      </c>
      <c r="K427" s="31" t="s">
        <v>54</v>
      </c>
      <c r="L427" s="40">
        <v>7</v>
      </c>
      <c r="M427" s="32">
        <v>3394880</v>
      </c>
      <c r="N427" s="30">
        <f t="shared" ref="N427" si="92">+L427*M427</f>
        <v>23764160</v>
      </c>
      <c r="O427" s="36" t="s">
        <v>456</v>
      </c>
      <c r="P427" s="31" t="s">
        <v>35</v>
      </c>
      <c r="Q427" s="26" t="s">
        <v>36</v>
      </c>
      <c r="R427" s="78" t="s">
        <v>37</v>
      </c>
    </row>
    <row r="428" spans="1:18" s="37" customFormat="1" ht="105" x14ac:dyDescent="0.25">
      <c r="A428" s="77" t="s">
        <v>48</v>
      </c>
      <c r="B428" s="31" t="s">
        <v>49</v>
      </c>
      <c r="C428" s="31" t="s">
        <v>453</v>
      </c>
      <c r="D428" s="31" t="s">
        <v>51</v>
      </c>
      <c r="E428" s="31" t="s">
        <v>454</v>
      </c>
      <c r="F428" s="31">
        <v>80111600</v>
      </c>
      <c r="G428" s="49" t="s">
        <v>455</v>
      </c>
      <c r="H428" s="31" t="s">
        <v>30</v>
      </c>
      <c r="I428" s="31" t="s">
        <v>31</v>
      </c>
      <c r="J428" s="31" t="s">
        <v>54</v>
      </c>
      <c r="K428" s="31" t="s">
        <v>54</v>
      </c>
      <c r="L428" s="40">
        <v>7</v>
      </c>
      <c r="M428" s="32">
        <v>3394880</v>
      </c>
      <c r="N428" s="30">
        <f t="shared" ref="N428" si="93">+L428*M428</f>
        <v>23764160</v>
      </c>
      <c r="O428" s="36" t="s">
        <v>456</v>
      </c>
      <c r="P428" s="31" t="s">
        <v>35</v>
      </c>
      <c r="Q428" s="26" t="s">
        <v>36</v>
      </c>
      <c r="R428" s="78" t="s">
        <v>37</v>
      </c>
    </row>
    <row r="429" spans="1:18" s="37" customFormat="1" ht="120" x14ac:dyDescent="0.25">
      <c r="A429" s="77" t="s">
        <v>48</v>
      </c>
      <c r="B429" s="31" t="s">
        <v>49</v>
      </c>
      <c r="C429" s="31" t="s">
        <v>453</v>
      </c>
      <c r="D429" s="31" t="s">
        <v>51</v>
      </c>
      <c r="E429" s="31" t="s">
        <v>454</v>
      </c>
      <c r="F429" s="31">
        <v>80111600</v>
      </c>
      <c r="G429" s="49" t="s">
        <v>468</v>
      </c>
      <c r="H429" s="59" t="s">
        <v>30</v>
      </c>
      <c r="I429" s="59" t="s">
        <v>31</v>
      </c>
      <c r="J429" s="31" t="s">
        <v>63</v>
      </c>
      <c r="K429" s="31" t="s">
        <v>64</v>
      </c>
      <c r="L429" s="59" t="s">
        <v>469</v>
      </c>
      <c r="M429" s="32">
        <v>3394880</v>
      </c>
      <c r="N429" s="30">
        <v>8487200</v>
      </c>
      <c r="O429" s="36" t="s">
        <v>456</v>
      </c>
      <c r="P429" s="31" t="s">
        <v>35</v>
      </c>
      <c r="Q429" s="26" t="s">
        <v>36</v>
      </c>
      <c r="R429" s="78" t="s">
        <v>37</v>
      </c>
    </row>
    <row r="430" spans="1:18" s="37" customFormat="1" ht="105" x14ac:dyDescent="0.25">
      <c r="A430" s="77" t="s">
        <v>48</v>
      </c>
      <c r="B430" s="31" t="s">
        <v>49</v>
      </c>
      <c r="C430" s="31" t="s">
        <v>453</v>
      </c>
      <c r="D430" s="31" t="s">
        <v>51</v>
      </c>
      <c r="E430" s="31" t="s">
        <v>454</v>
      </c>
      <c r="F430" s="31">
        <v>80111600</v>
      </c>
      <c r="G430" s="49" t="s">
        <v>455</v>
      </c>
      <c r="H430" s="31" t="s">
        <v>30</v>
      </c>
      <c r="I430" s="31" t="s">
        <v>31</v>
      </c>
      <c r="J430" s="31" t="s">
        <v>54</v>
      </c>
      <c r="K430" s="31" t="s">
        <v>54</v>
      </c>
      <c r="L430" s="40">
        <v>7</v>
      </c>
      <c r="M430" s="32">
        <v>3394880</v>
      </c>
      <c r="N430" s="30">
        <f t="shared" ref="N430" si="94">+L430*M430</f>
        <v>23764160</v>
      </c>
      <c r="O430" s="36" t="s">
        <v>456</v>
      </c>
      <c r="P430" s="31" t="s">
        <v>35</v>
      </c>
      <c r="Q430" s="26" t="s">
        <v>36</v>
      </c>
      <c r="R430" s="78" t="s">
        <v>37</v>
      </c>
    </row>
    <row r="431" spans="1:18" s="37" customFormat="1" ht="105" x14ac:dyDescent="0.25">
      <c r="A431" s="77" t="s">
        <v>48</v>
      </c>
      <c r="B431" s="31" t="s">
        <v>49</v>
      </c>
      <c r="C431" s="31" t="s">
        <v>453</v>
      </c>
      <c r="D431" s="31" t="s">
        <v>51</v>
      </c>
      <c r="E431" s="31" t="s">
        <v>454</v>
      </c>
      <c r="F431" s="31">
        <v>80111600</v>
      </c>
      <c r="G431" s="49" t="s">
        <v>470</v>
      </c>
      <c r="H431" s="59" t="s">
        <v>30</v>
      </c>
      <c r="I431" s="59" t="s">
        <v>31</v>
      </c>
      <c r="J431" s="31" t="s">
        <v>39</v>
      </c>
      <c r="K431" s="31" t="s">
        <v>64</v>
      </c>
      <c r="L431" s="59" t="s">
        <v>471</v>
      </c>
      <c r="M431" s="32">
        <v>3394880</v>
      </c>
      <c r="N431" s="30">
        <v>7242411</v>
      </c>
      <c r="O431" s="36" t="s">
        <v>456</v>
      </c>
      <c r="P431" s="31" t="s">
        <v>35</v>
      </c>
      <c r="Q431" s="26" t="s">
        <v>36</v>
      </c>
      <c r="R431" s="78" t="s">
        <v>37</v>
      </c>
    </row>
    <row r="432" spans="1:18" s="37" customFormat="1" ht="105" x14ac:dyDescent="0.25">
      <c r="A432" s="77" t="s">
        <v>48</v>
      </c>
      <c r="B432" s="31" t="s">
        <v>49</v>
      </c>
      <c r="C432" s="31" t="s">
        <v>453</v>
      </c>
      <c r="D432" s="31" t="s">
        <v>51</v>
      </c>
      <c r="E432" s="31" t="s">
        <v>454</v>
      </c>
      <c r="F432" s="31">
        <v>80111600</v>
      </c>
      <c r="G432" s="49" t="s">
        <v>455</v>
      </c>
      <c r="H432" s="31" t="s">
        <v>30</v>
      </c>
      <c r="I432" s="31" t="s">
        <v>31</v>
      </c>
      <c r="J432" s="31" t="s">
        <v>54</v>
      </c>
      <c r="K432" s="31" t="s">
        <v>54</v>
      </c>
      <c r="L432" s="40">
        <v>7</v>
      </c>
      <c r="M432" s="32">
        <v>3394880</v>
      </c>
      <c r="N432" s="30">
        <f t="shared" ref="N432" si="95">+L432*M432</f>
        <v>23764160</v>
      </c>
      <c r="O432" s="36" t="s">
        <v>456</v>
      </c>
      <c r="P432" s="31" t="s">
        <v>35</v>
      </c>
      <c r="Q432" s="26" t="s">
        <v>36</v>
      </c>
      <c r="R432" s="78" t="s">
        <v>37</v>
      </c>
    </row>
    <row r="433" spans="1:18" s="37" customFormat="1" ht="120" x14ac:dyDescent="0.25">
      <c r="A433" s="77" t="s">
        <v>48</v>
      </c>
      <c r="B433" s="31" t="s">
        <v>49</v>
      </c>
      <c r="C433" s="31" t="s">
        <v>453</v>
      </c>
      <c r="D433" s="31" t="s">
        <v>51</v>
      </c>
      <c r="E433" s="31" t="s">
        <v>454</v>
      </c>
      <c r="F433" s="31">
        <v>80111600</v>
      </c>
      <c r="G433" s="49" t="s">
        <v>472</v>
      </c>
      <c r="H433" s="59" t="s">
        <v>30</v>
      </c>
      <c r="I433" s="59" t="s">
        <v>31</v>
      </c>
      <c r="J433" s="31" t="s">
        <v>63</v>
      </c>
      <c r="K433" s="31" t="s">
        <v>64</v>
      </c>
      <c r="L433" s="59" t="s">
        <v>473</v>
      </c>
      <c r="M433" s="32">
        <v>3394880</v>
      </c>
      <c r="N433" s="30">
        <v>9279339</v>
      </c>
      <c r="O433" s="36" t="s">
        <v>456</v>
      </c>
      <c r="P433" s="31" t="s">
        <v>35</v>
      </c>
      <c r="Q433" s="26" t="s">
        <v>36</v>
      </c>
      <c r="R433" s="78" t="s">
        <v>37</v>
      </c>
    </row>
    <row r="434" spans="1:18" s="37" customFormat="1" ht="105" x14ac:dyDescent="0.25">
      <c r="A434" s="77" t="s">
        <v>48</v>
      </c>
      <c r="B434" s="31" t="s">
        <v>49</v>
      </c>
      <c r="C434" s="31" t="s">
        <v>453</v>
      </c>
      <c r="D434" s="31" t="s">
        <v>51</v>
      </c>
      <c r="E434" s="31" t="s">
        <v>454</v>
      </c>
      <c r="F434" s="31">
        <v>80111600</v>
      </c>
      <c r="G434" s="49" t="s">
        <v>455</v>
      </c>
      <c r="H434" s="31" t="s">
        <v>30</v>
      </c>
      <c r="I434" s="31" t="s">
        <v>31</v>
      </c>
      <c r="J434" s="31" t="s">
        <v>54</v>
      </c>
      <c r="K434" s="31" t="s">
        <v>54</v>
      </c>
      <c r="L434" s="40">
        <v>7</v>
      </c>
      <c r="M434" s="32">
        <v>3394880</v>
      </c>
      <c r="N434" s="30">
        <f t="shared" ref="N434" si="96">+L434*M434</f>
        <v>23764160</v>
      </c>
      <c r="O434" s="36" t="s">
        <v>456</v>
      </c>
      <c r="P434" s="31" t="s">
        <v>35</v>
      </c>
      <c r="Q434" s="26" t="s">
        <v>36</v>
      </c>
      <c r="R434" s="78" t="s">
        <v>37</v>
      </c>
    </row>
    <row r="435" spans="1:18" s="37" customFormat="1" ht="105" x14ac:dyDescent="0.25">
      <c r="A435" s="77" t="s">
        <v>48</v>
      </c>
      <c r="B435" s="31" t="s">
        <v>49</v>
      </c>
      <c r="C435" s="31" t="s">
        <v>453</v>
      </c>
      <c r="D435" s="31" t="s">
        <v>51</v>
      </c>
      <c r="E435" s="31" t="s">
        <v>454</v>
      </c>
      <c r="F435" s="31">
        <v>80111600</v>
      </c>
      <c r="G435" s="49" t="s">
        <v>474</v>
      </c>
      <c r="H435" s="31" t="s">
        <v>475</v>
      </c>
      <c r="I435" s="31" t="s">
        <v>31</v>
      </c>
      <c r="J435" s="31" t="s">
        <v>54</v>
      </c>
      <c r="K435" s="31" t="s">
        <v>54</v>
      </c>
      <c r="L435" s="40">
        <v>7</v>
      </c>
      <c r="M435" s="32">
        <v>2333980</v>
      </c>
      <c r="N435" s="30">
        <f t="shared" ref="N435" si="97">+L435*M435</f>
        <v>16337860</v>
      </c>
      <c r="O435" s="36" t="s">
        <v>456</v>
      </c>
      <c r="P435" s="31" t="s">
        <v>35</v>
      </c>
      <c r="Q435" s="26" t="s">
        <v>36</v>
      </c>
      <c r="R435" s="78" t="s">
        <v>37</v>
      </c>
    </row>
    <row r="436" spans="1:18" s="37" customFormat="1" ht="105" x14ac:dyDescent="0.25">
      <c r="A436" s="77" t="s">
        <v>48</v>
      </c>
      <c r="B436" s="31" t="s">
        <v>49</v>
      </c>
      <c r="C436" s="31" t="s">
        <v>453</v>
      </c>
      <c r="D436" s="31" t="s">
        <v>51</v>
      </c>
      <c r="E436" s="31" t="s">
        <v>454</v>
      </c>
      <c r="F436" s="31">
        <v>80111600</v>
      </c>
      <c r="G436" s="49" t="s">
        <v>476</v>
      </c>
      <c r="H436" s="55" t="s">
        <v>475</v>
      </c>
      <c r="I436" s="55" t="s">
        <v>31</v>
      </c>
      <c r="J436" s="31" t="s">
        <v>39</v>
      </c>
      <c r="K436" s="31" t="s">
        <v>106</v>
      </c>
      <c r="L436" s="59" t="s">
        <v>477</v>
      </c>
      <c r="M436" s="32">
        <v>2333980</v>
      </c>
      <c r="N436" s="30">
        <v>6846341</v>
      </c>
      <c r="O436" s="36" t="s">
        <v>456</v>
      </c>
      <c r="P436" s="31" t="s">
        <v>35</v>
      </c>
      <c r="Q436" s="26" t="s">
        <v>36</v>
      </c>
      <c r="R436" s="78" t="s">
        <v>37</v>
      </c>
    </row>
    <row r="437" spans="1:18" s="37" customFormat="1" ht="105" x14ac:dyDescent="0.25">
      <c r="A437" s="77" t="s">
        <v>48</v>
      </c>
      <c r="B437" s="31" t="s">
        <v>49</v>
      </c>
      <c r="C437" s="31" t="s">
        <v>453</v>
      </c>
      <c r="D437" s="31" t="s">
        <v>51</v>
      </c>
      <c r="E437" s="31" t="s">
        <v>454</v>
      </c>
      <c r="F437" s="31">
        <v>80111600</v>
      </c>
      <c r="G437" s="49" t="s">
        <v>478</v>
      </c>
      <c r="H437" s="31" t="s">
        <v>30</v>
      </c>
      <c r="I437" s="31" t="s">
        <v>31</v>
      </c>
      <c r="J437" s="31" t="s">
        <v>32</v>
      </c>
      <c r="K437" s="31" t="s">
        <v>224</v>
      </c>
      <c r="L437" s="40">
        <v>7</v>
      </c>
      <c r="M437" s="32">
        <v>3421000</v>
      </c>
      <c r="N437" s="30">
        <f t="shared" ref="N437" si="98">+L437*M437</f>
        <v>23947000</v>
      </c>
      <c r="O437" s="36" t="s">
        <v>456</v>
      </c>
      <c r="P437" s="31" t="s">
        <v>35</v>
      </c>
      <c r="Q437" s="26" t="s">
        <v>36</v>
      </c>
      <c r="R437" s="78" t="s">
        <v>37</v>
      </c>
    </row>
    <row r="438" spans="1:18" s="37" customFormat="1" ht="105" x14ac:dyDescent="0.25">
      <c r="A438" s="77" t="s">
        <v>48</v>
      </c>
      <c r="B438" s="31" t="s">
        <v>49</v>
      </c>
      <c r="C438" s="31" t="s">
        <v>453</v>
      </c>
      <c r="D438" s="31" t="s">
        <v>51</v>
      </c>
      <c r="E438" s="31" t="s">
        <v>454</v>
      </c>
      <c r="F438" s="31">
        <v>80111600</v>
      </c>
      <c r="G438" s="49" t="s">
        <v>479</v>
      </c>
      <c r="H438" s="59" t="s">
        <v>43</v>
      </c>
      <c r="I438" s="59" t="s">
        <v>31</v>
      </c>
      <c r="J438" s="31" t="s">
        <v>104</v>
      </c>
      <c r="K438" s="31" t="s">
        <v>125</v>
      </c>
      <c r="L438" s="59" t="s">
        <v>480</v>
      </c>
      <c r="M438" s="32">
        <v>3800000</v>
      </c>
      <c r="N438" s="30">
        <v>26600000</v>
      </c>
      <c r="O438" s="36" t="s">
        <v>456</v>
      </c>
      <c r="P438" s="31" t="s">
        <v>35</v>
      </c>
      <c r="Q438" s="26" t="s">
        <v>36</v>
      </c>
      <c r="R438" s="78" t="s">
        <v>37</v>
      </c>
    </row>
    <row r="439" spans="1:18" s="37" customFormat="1" ht="105" x14ac:dyDescent="0.25">
      <c r="A439" s="77" t="s">
        <v>48</v>
      </c>
      <c r="B439" s="31" t="s">
        <v>49</v>
      </c>
      <c r="C439" s="31" t="s">
        <v>453</v>
      </c>
      <c r="D439" s="31" t="s">
        <v>51</v>
      </c>
      <c r="E439" s="31" t="s">
        <v>454</v>
      </c>
      <c r="F439" s="31">
        <v>80111600</v>
      </c>
      <c r="G439" s="49" t="s">
        <v>455</v>
      </c>
      <c r="H439" s="31" t="s">
        <v>481</v>
      </c>
      <c r="I439" s="31" t="s">
        <v>31</v>
      </c>
      <c r="J439" s="31" t="s">
        <v>32</v>
      </c>
      <c r="K439" s="31" t="s">
        <v>224</v>
      </c>
      <c r="L439" s="40">
        <v>7</v>
      </c>
      <c r="M439" s="32">
        <v>3394880</v>
      </c>
      <c r="N439" s="30">
        <f t="shared" ref="N439" si="99">+L439*M439</f>
        <v>23764160</v>
      </c>
      <c r="O439" s="36" t="s">
        <v>456</v>
      </c>
      <c r="P439" s="31" t="s">
        <v>35</v>
      </c>
      <c r="Q439" s="26" t="s">
        <v>36</v>
      </c>
      <c r="R439" s="78" t="s">
        <v>37</v>
      </c>
    </row>
    <row r="440" spans="1:18" s="37" customFormat="1" ht="120" x14ac:dyDescent="0.25">
      <c r="A440" s="77" t="s">
        <v>48</v>
      </c>
      <c r="B440" s="31" t="s">
        <v>49</v>
      </c>
      <c r="C440" s="31" t="s">
        <v>453</v>
      </c>
      <c r="D440" s="31" t="s">
        <v>51</v>
      </c>
      <c r="E440" s="31" t="s">
        <v>454</v>
      </c>
      <c r="F440" s="31">
        <v>80111600</v>
      </c>
      <c r="G440" s="49" t="s">
        <v>482</v>
      </c>
      <c r="H440" s="59" t="s">
        <v>481</v>
      </c>
      <c r="I440" s="59" t="s">
        <v>31</v>
      </c>
      <c r="J440" s="31" t="s">
        <v>106</v>
      </c>
      <c r="K440" s="31" t="s">
        <v>64</v>
      </c>
      <c r="L440" s="59" t="s">
        <v>483</v>
      </c>
      <c r="M440" s="32">
        <v>3394880</v>
      </c>
      <c r="N440" s="30">
        <v>11882080</v>
      </c>
      <c r="O440" s="36" t="s">
        <v>456</v>
      </c>
      <c r="P440" s="31" t="s">
        <v>35</v>
      </c>
      <c r="Q440" s="26" t="s">
        <v>36</v>
      </c>
      <c r="R440" s="78" t="s">
        <v>37</v>
      </c>
    </row>
    <row r="441" spans="1:18" s="37" customFormat="1" ht="105" x14ac:dyDescent="0.25">
      <c r="A441" s="77" t="s">
        <v>48</v>
      </c>
      <c r="B441" s="31" t="s">
        <v>49</v>
      </c>
      <c r="C441" s="31" t="s">
        <v>453</v>
      </c>
      <c r="D441" s="31" t="s">
        <v>51</v>
      </c>
      <c r="E441" s="31" t="s">
        <v>454</v>
      </c>
      <c r="F441" s="31">
        <v>80111600</v>
      </c>
      <c r="G441" s="49" t="s">
        <v>484</v>
      </c>
      <c r="H441" s="31" t="s">
        <v>43</v>
      </c>
      <c r="I441" s="31" t="s">
        <v>31</v>
      </c>
      <c r="J441" s="31" t="s">
        <v>54</v>
      </c>
      <c r="K441" s="31" t="s">
        <v>54</v>
      </c>
      <c r="L441" s="40">
        <v>7</v>
      </c>
      <c r="M441" s="32">
        <v>3819240</v>
      </c>
      <c r="N441" s="30">
        <f t="shared" ref="N441" si="100">+L441*M441</f>
        <v>26734680</v>
      </c>
      <c r="O441" s="36" t="s">
        <v>456</v>
      </c>
      <c r="P441" s="31" t="s">
        <v>35</v>
      </c>
      <c r="Q441" s="26" t="s">
        <v>36</v>
      </c>
      <c r="R441" s="78" t="s">
        <v>37</v>
      </c>
    </row>
    <row r="442" spans="1:18" s="37" customFormat="1" ht="120" x14ac:dyDescent="0.25">
      <c r="A442" s="77" t="s">
        <v>48</v>
      </c>
      <c r="B442" s="31" t="s">
        <v>49</v>
      </c>
      <c r="C442" s="31" t="s">
        <v>453</v>
      </c>
      <c r="D442" s="31" t="s">
        <v>51</v>
      </c>
      <c r="E442" s="31" t="s">
        <v>454</v>
      </c>
      <c r="F442" s="31">
        <v>80111600</v>
      </c>
      <c r="G442" s="49" t="s">
        <v>485</v>
      </c>
      <c r="H442" s="59" t="s">
        <v>43</v>
      </c>
      <c r="I442" s="59" t="s">
        <v>31</v>
      </c>
      <c r="J442" s="31" t="s">
        <v>63</v>
      </c>
      <c r="K442" s="31" t="s">
        <v>64</v>
      </c>
      <c r="L442" s="59" t="s">
        <v>486</v>
      </c>
      <c r="M442" s="32">
        <v>3819240</v>
      </c>
      <c r="N442" s="30">
        <v>13367340</v>
      </c>
      <c r="O442" s="36" t="s">
        <v>456</v>
      </c>
      <c r="P442" s="31" t="s">
        <v>35</v>
      </c>
      <c r="Q442" s="26" t="s">
        <v>36</v>
      </c>
      <c r="R442" s="78" t="s">
        <v>37</v>
      </c>
    </row>
    <row r="443" spans="1:18" s="37" customFormat="1" ht="105" x14ac:dyDescent="0.25">
      <c r="A443" s="77" t="s">
        <v>48</v>
      </c>
      <c r="B443" s="31" t="s">
        <v>49</v>
      </c>
      <c r="C443" s="31" t="s">
        <v>453</v>
      </c>
      <c r="D443" s="31" t="s">
        <v>51</v>
      </c>
      <c r="E443" s="31" t="s">
        <v>454</v>
      </c>
      <c r="F443" s="31">
        <v>80111600</v>
      </c>
      <c r="G443" s="49" t="s">
        <v>487</v>
      </c>
      <c r="H443" s="31" t="s">
        <v>43</v>
      </c>
      <c r="I443" s="31" t="s">
        <v>31</v>
      </c>
      <c r="J443" s="31" t="s">
        <v>54</v>
      </c>
      <c r="K443" s="31" t="s">
        <v>54</v>
      </c>
      <c r="L443" s="40">
        <v>7</v>
      </c>
      <c r="M443" s="32">
        <v>4635000</v>
      </c>
      <c r="N443" s="30">
        <f t="shared" ref="N443" si="101">+L443*M443</f>
        <v>32445000</v>
      </c>
      <c r="O443" s="36" t="s">
        <v>456</v>
      </c>
      <c r="P443" s="31" t="s">
        <v>35</v>
      </c>
      <c r="Q443" s="26" t="s">
        <v>36</v>
      </c>
      <c r="R443" s="78" t="s">
        <v>37</v>
      </c>
    </row>
    <row r="444" spans="1:18" s="37" customFormat="1" ht="135" x14ac:dyDescent="0.25">
      <c r="A444" s="77" t="s">
        <v>48</v>
      </c>
      <c r="B444" s="31" t="s">
        <v>49</v>
      </c>
      <c r="C444" s="31" t="s">
        <v>453</v>
      </c>
      <c r="D444" s="31" t="s">
        <v>51</v>
      </c>
      <c r="E444" s="31" t="s">
        <v>454</v>
      </c>
      <c r="F444" s="31">
        <v>80111600</v>
      </c>
      <c r="G444" s="49" t="s">
        <v>488</v>
      </c>
      <c r="H444" s="59" t="s">
        <v>43</v>
      </c>
      <c r="I444" s="59" t="s">
        <v>31</v>
      </c>
      <c r="J444" s="31" t="s">
        <v>38</v>
      </c>
      <c r="K444" s="31" t="s">
        <v>39</v>
      </c>
      <c r="L444" s="59" t="s">
        <v>458</v>
      </c>
      <c r="M444" s="32">
        <v>4635000</v>
      </c>
      <c r="N444" s="30">
        <v>16222500</v>
      </c>
      <c r="O444" s="36" t="s">
        <v>456</v>
      </c>
      <c r="P444" s="31" t="s">
        <v>35</v>
      </c>
      <c r="Q444" s="26" t="s">
        <v>36</v>
      </c>
      <c r="R444" s="78" t="s">
        <v>37</v>
      </c>
    </row>
    <row r="445" spans="1:18" s="37" customFormat="1" ht="105" x14ac:dyDescent="0.25">
      <c r="A445" s="77" t="s">
        <v>48</v>
      </c>
      <c r="B445" s="31" t="s">
        <v>49</v>
      </c>
      <c r="C445" s="31" t="s">
        <v>453</v>
      </c>
      <c r="D445" s="31" t="s">
        <v>51</v>
      </c>
      <c r="E445" s="31" t="s">
        <v>454</v>
      </c>
      <c r="F445" s="31">
        <v>80111600</v>
      </c>
      <c r="G445" s="49" t="s">
        <v>196</v>
      </c>
      <c r="H445" s="31" t="s">
        <v>30</v>
      </c>
      <c r="I445" s="31" t="s">
        <v>197</v>
      </c>
      <c r="J445" s="31" t="s">
        <v>39</v>
      </c>
      <c r="K445" s="31" t="s">
        <v>64</v>
      </c>
      <c r="L445" s="40">
        <v>8</v>
      </c>
      <c r="M445" s="53" t="s">
        <v>37</v>
      </c>
      <c r="N445" s="30">
        <v>3500000</v>
      </c>
      <c r="O445" s="36" t="s">
        <v>456</v>
      </c>
      <c r="P445" s="31" t="s">
        <v>35</v>
      </c>
      <c r="Q445" s="26" t="s">
        <v>36</v>
      </c>
      <c r="R445" s="78" t="s">
        <v>37</v>
      </c>
    </row>
    <row r="446" spans="1:18" s="37" customFormat="1" ht="105" x14ac:dyDescent="0.25">
      <c r="A446" s="77" t="s">
        <v>48</v>
      </c>
      <c r="B446" s="31" t="s">
        <v>49</v>
      </c>
      <c r="C446" s="31" t="s">
        <v>453</v>
      </c>
      <c r="D446" s="31" t="s">
        <v>51</v>
      </c>
      <c r="E446" s="31" t="s">
        <v>454</v>
      </c>
      <c r="F446" s="31">
        <v>78111800</v>
      </c>
      <c r="G446" s="49" t="s">
        <v>204</v>
      </c>
      <c r="H446" s="31" t="s">
        <v>489</v>
      </c>
      <c r="I446" s="31" t="s">
        <v>206</v>
      </c>
      <c r="J446" s="31" t="s">
        <v>104</v>
      </c>
      <c r="K446" s="31" t="s">
        <v>84</v>
      </c>
      <c r="L446" s="40">
        <v>7</v>
      </c>
      <c r="M446" s="53" t="s">
        <v>37</v>
      </c>
      <c r="N446" s="30">
        <v>17000000</v>
      </c>
      <c r="O446" s="36" t="s">
        <v>456</v>
      </c>
      <c r="P446" s="31" t="s">
        <v>35</v>
      </c>
      <c r="Q446" s="26" t="s">
        <v>36</v>
      </c>
      <c r="R446" s="78" t="s">
        <v>37</v>
      </c>
    </row>
    <row r="447" spans="1:18" s="37" customFormat="1" ht="105" x14ac:dyDescent="0.25">
      <c r="A447" s="77" t="s">
        <v>48</v>
      </c>
      <c r="B447" s="31" t="s">
        <v>49</v>
      </c>
      <c r="C447" s="31" t="s">
        <v>453</v>
      </c>
      <c r="D447" s="31" t="s">
        <v>51</v>
      </c>
      <c r="E447" s="31" t="s">
        <v>454</v>
      </c>
      <c r="F447" s="31" t="s">
        <v>101</v>
      </c>
      <c r="G447" s="49" t="s">
        <v>490</v>
      </c>
      <c r="H447" s="31" t="s">
        <v>30</v>
      </c>
      <c r="I447" s="31" t="s">
        <v>491</v>
      </c>
      <c r="J447" s="31" t="s">
        <v>33</v>
      </c>
      <c r="K447" s="31" t="s">
        <v>104</v>
      </c>
      <c r="L447" s="40">
        <v>7</v>
      </c>
      <c r="M447" s="53" t="s">
        <v>37</v>
      </c>
      <c r="N447" s="30">
        <v>63689240</v>
      </c>
      <c r="O447" s="36" t="s">
        <v>456</v>
      </c>
      <c r="P447" s="31" t="s">
        <v>35</v>
      </c>
      <c r="Q447" s="26" t="s">
        <v>36</v>
      </c>
      <c r="R447" s="78" t="s">
        <v>37</v>
      </c>
    </row>
    <row r="448" spans="1:18" s="37" customFormat="1" ht="150" x14ac:dyDescent="0.25">
      <c r="A448" s="77" t="s">
        <v>492</v>
      </c>
      <c r="B448" s="31" t="s">
        <v>493</v>
      </c>
      <c r="C448" s="47" t="s">
        <v>494</v>
      </c>
      <c r="D448" s="48" t="s">
        <v>495</v>
      </c>
      <c r="E448" s="48" t="s">
        <v>496</v>
      </c>
      <c r="F448" s="31" t="s">
        <v>497</v>
      </c>
      <c r="G448" s="49" t="s">
        <v>498</v>
      </c>
      <c r="H448" s="59" t="s">
        <v>30</v>
      </c>
      <c r="I448" s="55" t="s">
        <v>31</v>
      </c>
      <c r="J448" s="31" t="s">
        <v>38</v>
      </c>
      <c r="K448" s="31" t="s">
        <v>38</v>
      </c>
      <c r="L448" s="55">
        <v>1</v>
      </c>
      <c r="M448" s="53" t="s">
        <v>37</v>
      </c>
      <c r="N448" s="30">
        <v>25000000</v>
      </c>
      <c r="O448" s="36" t="s">
        <v>225</v>
      </c>
      <c r="P448" s="31" t="s">
        <v>35</v>
      </c>
      <c r="Q448" s="26" t="s">
        <v>36</v>
      </c>
      <c r="R448" s="78" t="s">
        <v>37</v>
      </c>
    </row>
    <row r="449" spans="1:18" s="37" customFormat="1" ht="150" x14ac:dyDescent="0.25">
      <c r="A449" s="77" t="s">
        <v>492</v>
      </c>
      <c r="B449" s="31" t="s">
        <v>493</v>
      </c>
      <c r="C449" s="47" t="s">
        <v>494</v>
      </c>
      <c r="D449" s="48" t="s">
        <v>495</v>
      </c>
      <c r="E449" s="48" t="s">
        <v>496</v>
      </c>
      <c r="F449" s="31">
        <v>80111600</v>
      </c>
      <c r="G449" s="49" t="s">
        <v>499</v>
      </c>
      <c r="H449" s="31" t="s">
        <v>30</v>
      </c>
      <c r="I449" s="31" t="s">
        <v>31</v>
      </c>
      <c r="J449" s="31" t="s">
        <v>39</v>
      </c>
      <c r="K449" s="31" t="s">
        <v>64</v>
      </c>
      <c r="L449" s="35">
        <v>1</v>
      </c>
      <c r="M449" s="53" t="s">
        <v>37</v>
      </c>
      <c r="N449" s="30">
        <v>10000000</v>
      </c>
      <c r="O449" s="36" t="s">
        <v>225</v>
      </c>
      <c r="P449" s="31" t="s">
        <v>35</v>
      </c>
      <c r="Q449" s="26" t="s">
        <v>36</v>
      </c>
      <c r="R449" s="78" t="s">
        <v>37</v>
      </c>
    </row>
    <row r="450" spans="1:18" s="37" customFormat="1" ht="150" x14ac:dyDescent="0.25">
      <c r="A450" s="77" t="s">
        <v>492</v>
      </c>
      <c r="B450" s="31" t="s">
        <v>493</v>
      </c>
      <c r="C450" s="47" t="s">
        <v>494</v>
      </c>
      <c r="D450" s="48" t="s">
        <v>495</v>
      </c>
      <c r="E450" s="48" t="s">
        <v>496</v>
      </c>
      <c r="F450" s="31">
        <v>80111600</v>
      </c>
      <c r="G450" s="49" t="s">
        <v>500</v>
      </c>
      <c r="H450" s="31" t="s">
        <v>43</v>
      </c>
      <c r="I450" s="31" t="s">
        <v>31</v>
      </c>
      <c r="J450" s="31" t="s">
        <v>54</v>
      </c>
      <c r="K450" s="31" t="s">
        <v>224</v>
      </c>
      <c r="L450" s="35">
        <v>4</v>
      </c>
      <c r="M450" s="32">
        <v>4646000</v>
      </c>
      <c r="N450" s="30">
        <f t="shared" ref="N450:N457" si="102">+L450*M450</f>
        <v>18584000</v>
      </c>
      <c r="O450" s="36" t="s">
        <v>225</v>
      </c>
      <c r="P450" s="31" t="s">
        <v>35</v>
      </c>
      <c r="Q450" s="26" t="s">
        <v>36</v>
      </c>
      <c r="R450" s="78" t="s">
        <v>37</v>
      </c>
    </row>
    <row r="451" spans="1:18" s="37" customFormat="1" ht="150" x14ac:dyDescent="0.25">
      <c r="A451" s="77" t="s">
        <v>492</v>
      </c>
      <c r="B451" s="31" t="s">
        <v>493</v>
      </c>
      <c r="C451" s="47" t="s">
        <v>494</v>
      </c>
      <c r="D451" s="48" t="s">
        <v>495</v>
      </c>
      <c r="E451" s="48" t="s">
        <v>496</v>
      </c>
      <c r="F451" s="31">
        <v>80111600</v>
      </c>
      <c r="G451" s="49" t="s">
        <v>500</v>
      </c>
      <c r="H451" s="31" t="s">
        <v>43</v>
      </c>
      <c r="I451" s="31" t="s">
        <v>31</v>
      </c>
      <c r="J451" s="31" t="s">
        <v>125</v>
      </c>
      <c r="K451" s="31" t="s">
        <v>125</v>
      </c>
      <c r="L451" s="35">
        <v>6</v>
      </c>
      <c r="M451" s="32">
        <v>4700000</v>
      </c>
      <c r="N451" s="30">
        <f t="shared" ref="N451" si="103">+L451*M451</f>
        <v>28200000</v>
      </c>
      <c r="O451" s="36" t="s">
        <v>225</v>
      </c>
      <c r="P451" s="31" t="s">
        <v>35</v>
      </c>
      <c r="Q451" s="26" t="s">
        <v>36</v>
      </c>
      <c r="R451" s="78" t="s">
        <v>37</v>
      </c>
    </row>
    <row r="452" spans="1:18" s="37" customFormat="1" ht="150" x14ac:dyDescent="0.25">
      <c r="A452" s="77" t="s">
        <v>492</v>
      </c>
      <c r="B452" s="31" t="s">
        <v>493</v>
      </c>
      <c r="C452" s="47" t="s">
        <v>494</v>
      </c>
      <c r="D452" s="48" t="s">
        <v>495</v>
      </c>
      <c r="E452" s="48" t="s">
        <v>496</v>
      </c>
      <c r="F452" s="31">
        <v>80111600</v>
      </c>
      <c r="G452" s="49" t="s">
        <v>501</v>
      </c>
      <c r="H452" s="59" t="s">
        <v>43</v>
      </c>
      <c r="I452" s="59" t="s">
        <v>502</v>
      </c>
      <c r="J452" s="31" t="s">
        <v>136</v>
      </c>
      <c r="K452" s="31" t="s">
        <v>136</v>
      </c>
      <c r="L452" s="55" t="s">
        <v>503</v>
      </c>
      <c r="M452" s="32">
        <v>4700000</v>
      </c>
      <c r="N452" s="30">
        <v>9400000</v>
      </c>
      <c r="O452" s="36" t="s">
        <v>225</v>
      </c>
      <c r="P452" s="31" t="s">
        <v>35</v>
      </c>
      <c r="Q452" s="26" t="s">
        <v>36</v>
      </c>
      <c r="R452" s="78" t="s">
        <v>37</v>
      </c>
    </row>
    <row r="453" spans="1:18" s="37" customFormat="1" ht="150" x14ac:dyDescent="0.25">
      <c r="A453" s="77" t="s">
        <v>492</v>
      </c>
      <c r="B453" s="31" t="s">
        <v>493</v>
      </c>
      <c r="C453" s="47" t="s">
        <v>494</v>
      </c>
      <c r="D453" s="48" t="s">
        <v>495</v>
      </c>
      <c r="E453" s="48" t="s">
        <v>496</v>
      </c>
      <c r="F453" s="31">
        <v>80111600</v>
      </c>
      <c r="G453" s="49" t="s">
        <v>504</v>
      </c>
      <c r="H453" s="31" t="s">
        <v>43</v>
      </c>
      <c r="I453" s="31" t="s">
        <v>31</v>
      </c>
      <c r="J453" s="31" t="s">
        <v>54</v>
      </c>
      <c r="K453" s="31" t="s">
        <v>32</v>
      </c>
      <c r="L453" s="35">
        <v>4</v>
      </c>
      <c r="M453" s="32">
        <v>3939000</v>
      </c>
      <c r="N453" s="30">
        <f t="shared" si="102"/>
        <v>15756000</v>
      </c>
      <c r="O453" s="36" t="s">
        <v>225</v>
      </c>
      <c r="P453" s="31" t="s">
        <v>35</v>
      </c>
      <c r="Q453" s="26" t="s">
        <v>36</v>
      </c>
      <c r="R453" s="78" t="s">
        <v>37</v>
      </c>
    </row>
    <row r="454" spans="1:18" s="37" customFormat="1" ht="150" x14ac:dyDescent="0.25">
      <c r="A454" s="77" t="s">
        <v>492</v>
      </c>
      <c r="B454" s="31" t="s">
        <v>493</v>
      </c>
      <c r="C454" s="47" t="s">
        <v>494</v>
      </c>
      <c r="D454" s="48" t="s">
        <v>495</v>
      </c>
      <c r="E454" s="48" t="s">
        <v>496</v>
      </c>
      <c r="F454" s="31">
        <v>80111600</v>
      </c>
      <c r="G454" s="49" t="s">
        <v>504</v>
      </c>
      <c r="H454" s="31" t="s">
        <v>43</v>
      </c>
      <c r="I454" s="31" t="s">
        <v>31</v>
      </c>
      <c r="J454" s="31" t="s">
        <v>84</v>
      </c>
      <c r="K454" s="31" t="s">
        <v>125</v>
      </c>
      <c r="L454" s="35">
        <v>6</v>
      </c>
      <c r="M454" s="32">
        <v>4600000</v>
      </c>
      <c r="N454" s="30">
        <f t="shared" si="102"/>
        <v>27600000</v>
      </c>
      <c r="O454" s="36" t="s">
        <v>225</v>
      </c>
      <c r="P454" s="31" t="s">
        <v>35</v>
      </c>
      <c r="Q454" s="26" t="s">
        <v>36</v>
      </c>
      <c r="R454" s="78" t="s">
        <v>37</v>
      </c>
    </row>
    <row r="455" spans="1:18" s="37" customFormat="1" ht="150" x14ac:dyDescent="0.25">
      <c r="A455" s="77" t="s">
        <v>492</v>
      </c>
      <c r="B455" s="31" t="s">
        <v>493</v>
      </c>
      <c r="C455" s="47" t="s">
        <v>494</v>
      </c>
      <c r="D455" s="48" t="s">
        <v>495</v>
      </c>
      <c r="E455" s="48" t="s">
        <v>496</v>
      </c>
      <c r="F455" s="31">
        <v>80111600</v>
      </c>
      <c r="G455" s="49" t="s">
        <v>505</v>
      </c>
      <c r="H455" s="31" t="s">
        <v>30</v>
      </c>
      <c r="I455" s="31" t="s">
        <v>31</v>
      </c>
      <c r="J455" s="31" t="s">
        <v>54</v>
      </c>
      <c r="K455" s="31" t="s">
        <v>32</v>
      </c>
      <c r="L455" s="35">
        <v>4</v>
      </c>
      <c r="M455" s="32">
        <v>2480710</v>
      </c>
      <c r="N455" s="30">
        <f t="shared" ref="N455" si="104">+L455*M455</f>
        <v>9922840</v>
      </c>
      <c r="O455" s="36" t="s">
        <v>225</v>
      </c>
      <c r="P455" s="31" t="s">
        <v>35</v>
      </c>
      <c r="Q455" s="26" t="s">
        <v>36</v>
      </c>
      <c r="R455" s="78" t="s">
        <v>37</v>
      </c>
    </row>
    <row r="456" spans="1:18" s="37" customFormat="1" ht="150" x14ac:dyDescent="0.25">
      <c r="A456" s="77" t="s">
        <v>492</v>
      </c>
      <c r="B456" s="31" t="s">
        <v>493</v>
      </c>
      <c r="C456" s="47" t="s">
        <v>494</v>
      </c>
      <c r="D456" s="48" t="s">
        <v>495</v>
      </c>
      <c r="E456" s="48" t="s">
        <v>496</v>
      </c>
      <c r="F456" s="31">
        <v>80111600</v>
      </c>
      <c r="G456" s="49" t="s">
        <v>505</v>
      </c>
      <c r="H456" s="59" t="s">
        <v>30</v>
      </c>
      <c r="I456" s="59" t="s">
        <v>31</v>
      </c>
      <c r="J456" s="31" t="s">
        <v>38</v>
      </c>
      <c r="K456" s="31" t="s">
        <v>39</v>
      </c>
      <c r="L456" s="55">
        <v>4</v>
      </c>
      <c r="M456" s="32">
        <v>2480710</v>
      </c>
      <c r="N456" s="30">
        <v>9922840</v>
      </c>
      <c r="O456" s="36" t="s">
        <v>225</v>
      </c>
      <c r="P456" s="31" t="s">
        <v>35</v>
      </c>
      <c r="Q456" s="26" t="s">
        <v>36</v>
      </c>
      <c r="R456" s="78" t="s">
        <v>37</v>
      </c>
    </row>
    <row r="457" spans="1:18" s="37" customFormat="1" ht="150" x14ac:dyDescent="0.25">
      <c r="A457" s="77" t="s">
        <v>492</v>
      </c>
      <c r="B457" s="31" t="s">
        <v>493</v>
      </c>
      <c r="C457" s="47" t="s">
        <v>494</v>
      </c>
      <c r="D457" s="48" t="s">
        <v>495</v>
      </c>
      <c r="E457" s="48" t="s">
        <v>496</v>
      </c>
      <c r="F457" s="31">
        <v>80111600</v>
      </c>
      <c r="G457" s="49" t="s">
        <v>506</v>
      </c>
      <c r="H457" s="31" t="s">
        <v>43</v>
      </c>
      <c r="I457" s="31" t="s">
        <v>31</v>
      </c>
      <c r="J457" s="31" t="s">
        <v>33</v>
      </c>
      <c r="K457" s="31" t="s">
        <v>46</v>
      </c>
      <c r="L457" s="35">
        <v>4</v>
      </c>
      <c r="M457" s="32">
        <v>4613750</v>
      </c>
      <c r="N457" s="30">
        <f t="shared" si="102"/>
        <v>18455000</v>
      </c>
      <c r="O457" s="36" t="s">
        <v>225</v>
      </c>
      <c r="P457" s="31" t="s">
        <v>35</v>
      </c>
      <c r="Q457" s="26" t="s">
        <v>36</v>
      </c>
      <c r="R457" s="78" t="s">
        <v>37</v>
      </c>
    </row>
    <row r="458" spans="1:18" s="37" customFormat="1" ht="150" x14ac:dyDescent="0.25">
      <c r="A458" s="77" t="s">
        <v>492</v>
      </c>
      <c r="B458" s="31" t="s">
        <v>493</v>
      </c>
      <c r="C458" s="47" t="s">
        <v>494</v>
      </c>
      <c r="D458" s="48" t="s">
        <v>495</v>
      </c>
      <c r="E458" s="48" t="s">
        <v>496</v>
      </c>
      <c r="F458" s="31">
        <v>80111600</v>
      </c>
      <c r="G458" s="49" t="s">
        <v>506</v>
      </c>
      <c r="H458" s="59" t="s">
        <v>43</v>
      </c>
      <c r="I458" s="59" t="s">
        <v>31</v>
      </c>
      <c r="J458" s="31" t="s">
        <v>38</v>
      </c>
      <c r="K458" s="31" t="s">
        <v>39</v>
      </c>
      <c r="L458" s="55">
        <v>4</v>
      </c>
      <c r="M458" s="32">
        <v>6090255</v>
      </c>
      <c r="N458" s="30">
        <v>24361020</v>
      </c>
      <c r="O458" s="36" t="s">
        <v>225</v>
      </c>
      <c r="P458" s="31" t="s">
        <v>35</v>
      </c>
      <c r="Q458" s="26" t="s">
        <v>36</v>
      </c>
      <c r="R458" s="78" t="s">
        <v>37</v>
      </c>
    </row>
    <row r="459" spans="1:18" s="37" customFormat="1" ht="150" x14ac:dyDescent="0.25">
      <c r="A459" s="77" t="s">
        <v>492</v>
      </c>
      <c r="B459" s="31" t="s">
        <v>493</v>
      </c>
      <c r="C459" s="47" t="s">
        <v>494</v>
      </c>
      <c r="D459" s="48" t="s">
        <v>495</v>
      </c>
      <c r="E459" s="48" t="s">
        <v>496</v>
      </c>
      <c r="F459" s="31">
        <v>78111800</v>
      </c>
      <c r="G459" s="49" t="s">
        <v>507</v>
      </c>
      <c r="H459" s="59" t="s">
        <v>489</v>
      </c>
      <c r="I459" s="59" t="s">
        <v>206</v>
      </c>
      <c r="J459" s="31" t="s">
        <v>409</v>
      </c>
      <c r="K459" s="31" t="s">
        <v>38</v>
      </c>
      <c r="L459" s="55">
        <v>5</v>
      </c>
      <c r="M459" s="53" t="s">
        <v>37</v>
      </c>
      <c r="N459" s="30">
        <v>4574689</v>
      </c>
      <c r="O459" s="36" t="s">
        <v>225</v>
      </c>
      <c r="P459" s="31" t="s">
        <v>35</v>
      </c>
      <c r="Q459" s="26" t="s">
        <v>36</v>
      </c>
      <c r="R459" s="78" t="s">
        <v>37</v>
      </c>
    </row>
    <row r="460" spans="1:18" s="37" customFormat="1" ht="120" x14ac:dyDescent="0.25">
      <c r="A460" s="77" t="s">
        <v>492</v>
      </c>
      <c r="B460" s="31" t="s">
        <v>493</v>
      </c>
      <c r="C460" s="31" t="s">
        <v>494</v>
      </c>
      <c r="D460" s="31" t="s">
        <v>508</v>
      </c>
      <c r="E460" s="31" t="s">
        <v>509</v>
      </c>
      <c r="F460" s="31">
        <v>80111600</v>
      </c>
      <c r="G460" s="49" t="s">
        <v>510</v>
      </c>
      <c r="H460" s="31" t="s">
        <v>30</v>
      </c>
      <c r="I460" s="31" t="s">
        <v>31</v>
      </c>
      <c r="J460" s="31" t="s">
        <v>54</v>
      </c>
      <c r="K460" s="31" t="s">
        <v>224</v>
      </c>
      <c r="L460" s="35">
        <v>7</v>
      </c>
      <c r="M460" s="32">
        <v>4239780</v>
      </c>
      <c r="N460" s="30">
        <f t="shared" ref="N460:N481" si="105">+L460*M460</f>
        <v>29678460</v>
      </c>
      <c r="O460" s="31" t="s">
        <v>511</v>
      </c>
      <c r="P460" s="31" t="s">
        <v>35</v>
      </c>
      <c r="Q460" s="26" t="s">
        <v>36</v>
      </c>
      <c r="R460" s="78" t="s">
        <v>37</v>
      </c>
    </row>
    <row r="461" spans="1:18" s="37" customFormat="1" ht="120" x14ac:dyDescent="0.25">
      <c r="A461" s="77" t="s">
        <v>492</v>
      </c>
      <c r="B461" s="31" t="s">
        <v>493</v>
      </c>
      <c r="C461" s="31" t="s">
        <v>494</v>
      </c>
      <c r="D461" s="31" t="s">
        <v>508</v>
      </c>
      <c r="E461" s="31" t="s">
        <v>509</v>
      </c>
      <c r="F461" s="31">
        <v>80111600</v>
      </c>
      <c r="G461" s="49" t="s">
        <v>512</v>
      </c>
      <c r="H461" s="31" t="s">
        <v>30</v>
      </c>
      <c r="I461" s="31" t="s">
        <v>31</v>
      </c>
      <c r="J461" s="31" t="s">
        <v>54</v>
      </c>
      <c r="K461" s="31" t="s">
        <v>54</v>
      </c>
      <c r="L461" s="35">
        <v>7</v>
      </c>
      <c r="M461" s="32">
        <v>3815802</v>
      </c>
      <c r="N461" s="30">
        <f t="shared" si="105"/>
        <v>26710614</v>
      </c>
      <c r="O461" s="31" t="s">
        <v>511</v>
      </c>
      <c r="P461" s="31" t="s">
        <v>35</v>
      </c>
      <c r="Q461" s="26" t="s">
        <v>36</v>
      </c>
      <c r="R461" s="78" t="s">
        <v>37</v>
      </c>
    </row>
    <row r="462" spans="1:18" s="37" customFormat="1" ht="120" x14ac:dyDescent="0.25">
      <c r="A462" s="77" t="s">
        <v>492</v>
      </c>
      <c r="B462" s="31" t="s">
        <v>493</v>
      </c>
      <c r="C462" s="31" t="s">
        <v>494</v>
      </c>
      <c r="D462" s="31" t="s">
        <v>508</v>
      </c>
      <c r="E462" s="31" t="s">
        <v>509</v>
      </c>
      <c r="F462" s="31">
        <v>80111600</v>
      </c>
      <c r="G462" s="49" t="s">
        <v>513</v>
      </c>
      <c r="H462" s="31" t="s">
        <v>30</v>
      </c>
      <c r="I462" s="31" t="s">
        <v>31</v>
      </c>
      <c r="J462" s="31" t="s">
        <v>409</v>
      </c>
      <c r="K462" s="31" t="s">
        <v>84</v>
      </c>
      <c r="L462" s="35">
        <v>5</v>
      </c>
      <c r="M462" s="32">
        <v>4277000</v>
      </c>
      <c r="N462" s="30">
        <f t="shared" si="105"/>
        <v>21385000</v>
      </c>
      <c r="O462" s="31" t="s">
        <v>511</v>
      </c>
      <c r="P462" s="31" t="s">
        <v>35</v>
      </c>
      <c r="Q462" s="26" t="s">
        <v>36</v>
      </c>
      <c r="R462" s="78" t="s">
        <v>37</v>
      </c>
    </row>
    <row r="463" spans="1:18" s="37" customFormat="1" ht="120" x14ac:dyDescent="0.25">
      <c r="A463" s="77" t="s">
        <v>492</v>
      </c>
      <c r="B463" s="31" t="s">
        <v>493</v>
      </c>
      <c r="C463" s="31" t="s">
        <v>494</v>
      </c>
      <c r="D463" s="31" t="s">
        <v>508</v>
      </c>
      <c r="E463" s="31" t="s">
        <v>509</v>
      </c>
      <c r="F463" s="31">
        <v>80111600</v>
      </c>
      <c r="G463" s="49" t="s">
        <v>514</v>
      </c>
      <c r="H463" s="31" t="s">
        <v>30</v>
      </c>
      <c r="I463" s="31" t="s">
        <v>31</v>
      </c>
      <c r="J463" s="31" t="s">
        <v>54</v>
      </c>
      <c r="K463" s="31" t="s">
        <v>224</v>
      </c>
      <c r="L463" s="35">
        <v>7</v>
      </c>
      <c r="M463" s="32">
        <v>3951640</v>
      </c>
      <c r="N463" s="30">
        <f t="shared" si="105"/>
        <v>27661480</v>
      </c>
      <c r="O463" s="31" t="s">
        <v>511</v>
      </c>
      <c r="P463" s="31" t="s">
        <v>35</v>
      </c>
      <c r="Q463" s="26" t="s">
        <v>36</v>
      </c>
      <c r="R463" s="78" t="s">
        <v>37</v>
      </c>
    </row>
    <row r="464" spans="1:18" s="37" customFormat="1" ht="120" x14ac:dyDescent="0.25">
      <c r="A464" s="77" t="s">
        <v>492</v>
      </c>
      <c r="B464" s="31" t="s">
        <v>493</v>
      </c>
      <c r="C464" s="31" t="s">
        <v>494</v>
      </c>
      <c r="D464" s="31" t="s">
        <v>508</v>
      </c>
      <c r="E464" s="31" t="s">
        <v>509</v>
      </c>
      <c r="F464" s="31">
        <v>80111600</v>
      </c>
      <c r="G464" s="49" t="s">
        <v>515</v>
      </c>
      <c r="H464" s="31" t="s">
        <v>30</v>
      </c>
      <c r="I464" s="31" t="s">
        <v>31</v>
      </c>
      <c r="J464" s="31" t="s">
        <v>54</v>
      </c>
      <c r="K464" s="31" t="s">
        <v>224</v>
      </c>
      <c r="L464" s="35">
        <v>7</v>
      </c>
      <c r="M464" s="32">
        <v>3421000</v>
      </c>
      <c r="N464" s="30">
        <f t="shared" si="105"/>
        <v>23947000</v>
      </c>
      <c r="O464" s="31" t="s">
        <v>511</v>
      </c>
      <c r="P464" s="31" t="s">
        <v>35</v>
      </c>
      <c r="Q464" s="26" t="s">
        <v>36</v>
      </c>
      <c r="R464" s="78" t="s">
        <v>37</v>
      </c>
    </row>
    <row r="465" spans="1:18" s="37" customFormat="1" ht="120" x14ac:dyDescent="0.25">
      <c r="A465" s="77" t="s">
        <v>492</v>
      </c>
      <c r="B465" s="31" t="s">
        <v>493</v>
      </c>
      <c r="C465" s="31" t="s">
        <v>494</v>
      </c>
      <c r="D465" s="31" t="s">
        <v>508</v>
      </c>
      <c r="E465" s="31" t="s">
        <v>509</v>
      </c>
      <c r="F465" s="31">
        <v>80111600</v>
      </c>
      <c r="G465" s="49" t="s">
        <v>516</v>
      </c>
      <c r="H465" s="31" t="s">
        <v>30</v>
      </c>
      <c r="I465" s="31" t="s">
        <v>31</v>
      </c>
      <c r="J465" s="31" t="s">
        <v>54</v>
      </c>
      <c r="K465" s="31" t="s">
        <v>224</v>
      </c>
      <c r="L465" s="35">
        <v>7</v>
      </c>
      <c r="M465" s="32">
        <v>4277000</v>
      </c>
      <c r="N465" s="30">
        <f t="shared" si="105"/>
        <v>29939000</v>
      </c>
      <c r="O465" s="31" t="s">
        <v>511</v>
      </c>
      <c r="P465" s="31" t="s">
        <v>35</v>
      </c>
      <c r="Q465" s="26" t="s">
        <v>36</v>
      </c>
      <c r="R465" s="78" t="s">
        <v>37</v>
      </c>
    </row>
    <row r="466" spans="1:18" s="37" customFormat="1" ht="120" x14ac:dyDescent="0.25">
      <c r="A466" s="77" t="s">
        <v>492</v>
      </c>
      <c r="B466" s="31" t="s">
        <v>493</v>
      </c>
      <c r="C466" s="31" t="s">
        <v>494</v>
      </c>
      <c r="D466" s="31" t="s">
        <v>508</v>
      </c>
      <c r="E466" s="31" t="s">
        <v>509</v>
      </c>
      <c r="F466" s="31">
        <v>80111600</v>
      </c>
      <c r="G466" s="49" t="s">
        <v>517</v>
      </c>
      <c r="H466" s="31" t="s">
        <v>30</v>
      </c>
      <c r="I466" s="31" t="s">
        <v>31</v>
      </c>
      <c r="J466" s="31" t="s">
        <v>54</v>
      </c>
      <c r="K466" s="31" t="s">
        <v>224</v>
      </c>
      <c r="L466" s="35">
        <v>7</v>
      </c>
      <c r="M466" s="32">
        <v>4116292</v>
      </c>
      <c r="N466" s="30">
        <f t="shared" si="105"/>
        <v>28814044</v>
      </c>
      <c r="O466" s="31" t="s">
        <v>511</v>
      </c>
      <c r="P466" s="31" t="s">
        <v>35</v>
      </c>
      <c r="Q466" s="26" t="s">
        <v>36</v>
      </c>
      <c r="R466" s="78" t="s">
        <v>37</v>
      </c>
    </row>
    <row r="467" spans="1:18" s="37" customFormat="1" ht="120" x14ac:dyDescent="0.25">
      <c r="A467" s="77" t="s">
        <v>492</v>
      </c>
      <c r="B467" s="31" t="s">
        <v>493</v>
      </c>
      <c r="C467" s="31" t="s">
        <v>494</v>
      </c>
      <c r="D467" s="31" t="s">
        <v>508</v>
      </c>
      <c r="E467" s="31" t="s">
        <v>509</v>
      </c>
      <c r="F467" s="31">
        <v>80111600</v>
      </c>
      <c r="G467" s="49" t="s">
        <v>518</v>
      </c>
      <c r="H467" s="31" t="s">
        <v>30</v>
      </c>
      <c r="I467" s="31" t="s">
        <v>31</v>
      </c>
      <c r="J467" s="31" t="s">
        <v>54</v>
      </c>
      <c r="K467" s="31" t="s">
        <v>224</v>
      </c>
      <c r="L467" s="35">
        <v>7</v>
      </c>
      <c r="M467" s="32">
        <v>4398772.5384999998</v>
      </c>
      <c r="N467" s="30">
        <v>30791404</v>
      </c>
      <c r="O467" s="31" t="s">
        <v>511</v>
      </c>
      <c r="P467" s="31" t="s">
        <v>35</v>
      </c>
      <c r="Q467" s="26" t="s">
        <v>36</v>
      </c>
      <c r="R467" s="78" t="s">
        <v>37</v>
      </c>
    </row>
    <row r="468" spans="1:18" s="37" customFormat="1" ht="120" x14ac:dyDescent="0.25">
      <c r="A468" s="77" t="s">
        <v>492</v>
      </c>
      <c r="B468" s="31" t="s">
        <v>493</v>
      </c>
      <c r="C468" s="38" t="s">
        <v>494</v>
      </c>
      <c r="D468" s="38" t="s">
        <v>508</v>
      </c>
      <c r="E468" s="38" t="s">
        <v>509</v>
      </c>
      <c r="F468" s="31">
        <v>80111600</v>
      </c>
      <c r="G468" s="49" t="s">
        <v>519</v>
      </c>
      <c r="H468" s="31" t="s">
        <v>30</v>
      </c>
      <c r="I468" s="31" t="s">
        <v>31</v>
      </c>
      <c r="J468" s="31" t="s">
        <v>409</v>
      </c>
      <c r="K468" s="31" t="s">
        <v>84</v>
      </c>
      <c r="L468" s="35">
        <v>4</v>
      </c>
      <c r="M468" s="32">
        <v>4000000</v>
      </c>
      <c r="N468" s="30">
        <f t="shared" si="105"/>
        <v>16000000</v>
      </c>
      <c r="O468" s="29" t="s">
        <v>511</v>
      </c>
      <c r="P468" s="31" t="s">
        <v>35</v>
      </c>
      <c r="Q468" s="26" t="s">
        <v>36</v>
      </c>
      <c r="R468" s="78" t="s">
        <v>37</v>
      </c>
    </row>
    <row r="469" spans="1:18" s="37" customFormat="1" ht="120" x14ac:dyDescent="0.25">
      <c r="A469" s="77" t="s">
        <v>492</v>
      </c>
      <c r="B469" s="31" t="s">
        <v>493</v>
      </c>
      <c r="C469" s="31" t="s">
        <v>494</v>
      </c>
      <c r="D469" s="31" t="s">
        <v>508</v>
      </c>
      <c r="E469" s="31" t="s">
        <v>509</v>
      </c>
      <c r="F469" s="31">
        <v>80111600</v>
      </c>
      <c r="G469" s="49" t="s">
        <v>520</v>
      </c>
      <c r="H469" s="31" t="s">
        <v>30</v>
      </c>
      <c r="I469" s="31" t="s">
        <v>31</v>
      </c>
      <c r="J469" s="31" t="s">
        <v>224</v>
      </c>
      <c r="K469" s="31" t="s">
        <v>224</v>
      </c>
      <c r="L469" s="35">
        <v>7</v>
      </c>
      <c r="M469" s="32">
        <v>3421000</v>
      </c>
      <c r="N469" s="30">
        <f t="shared" si="105"/>
        <v>23947000</v>
      </c>
      <c r="O469" s="31" t="s">
        <v>511</v>
      </c>
      <c r="P469" s="31" t="s">
        <v>35</v>
      </c>
      <c r="Q469" s="26" t="s">
        <v>36</v>
      </c>
      <c r="R469" s="78" t="s">
        <v>37</v>
      </c>
    </row>
    <row r="470" spans="1:18" s="37" customFormat="1" ht="120" x14ac:dyDescent="0.25">
      <c r="A470" s="77" t="s">
        <v>492</v>
      </c>
      <c r="B470" s="31" t="s">
        <v>493</v>
      </c>
      <c r="C470" s="31" t="s">
        <v>494</v>
      </c>
      <c r="D470" s="31" t="s">
        <v>508</v>
      </c>
      <c r="E470" s="31" t="s">
        <v>509</v>
      </c>
      <c r="F470" s="31">
        <v>80111600</v>
      </c>
      <c r="G470" s="49" t="s">
        <v>521</v>
      </c>
      <c r="H470" s="31" t="s">
        <v>43</v>
      </c>
      <c r="I470" s="31" t="s">
        <v>31</v>
      </c>
      <c r="J470" s="31" t="s">
        <v>54</v>
      </c>
      <c r="K470" s="31" t="s">
        <v>54</v>
      </c>
      <c r="L470" s="35">
        <v>7</v>
      </c>
      <c r="M470" s="32">
        <v>4239780</v>
      </c>
      <c r="N470" s="30">
        <f t="shared" si="105"/>
        <v>29678460</v>
      </c>
      <c r="O470" s="31" t="s">
        <v>511</v>
      </c>
      <c r="P470" s="31" t="s">
        <v>35</v>
      </c>
      <c r="Q470" s="26" t="s">
        <v>36</v>
      </c>
      <c r="R470" s="78" t="s">
        <v>37</v>
      </c>
    </row>
    <row r="471" spans="1:18" s="37" customFormat="1" ht="120" x14ac:dyDescent="0.25">
      <c r="A471" s="77" t="s">
        <v>492</v>
      </c>
      <c r="B471" s="31" t="s">
        <v>493</v>
      </c>
      <c r="C471" s="31" t="s">
        <v>494</v>
      </c>
      <c r="D471" s="31" t="s">
        <v>508</v>
      </c>
      <c r="E471" s="31" t="s">
        <v>509</v>
      </c>
      <c r="F471" s="31">
        <v>80111600</v>
      </c>
      <c r="G471" s="49" t="s">
        <v>522</v>
      </c>
      <c r="H471" s="31" t="s">
        <v>30</v>
      </c>
      <c r="I471" s="31" t="s">
        <v>31</v>
      </c>
      <c r="J471" s="31" t="s">
        <v>224</v>
      </c>
      <c r="K471" s="31" t="s">
        <v>224</v>
      </c>
      <c r="L471" s="35">
        <v>3.5</v>
      </c>
      <c r="M471" s="32">
        <v>3849000</v>
      </c>
      <c r="N471" s="30">
        <v>13728100</v>
      </c>
      <c r="O471" s="31" t="s">
        <v>511</v>
      </c>
      <c r="P471" s="31" t="s">
        <v>35</v>
      </c>
      <c r="Q471" s="26" t="s">
        <v>36</v>
      </c>
      <c r="R471" s="78" t="s">
        <v>37</v>
      </c>
    </row>
    <row r="472" spans="1:18" s="37" customFormat="1" ht="120" x14ac:dyDescent="0.25">
      <c r="A472" s="77" t="s">
        <v>492</v>
      </c>
      <c r="B472" s="31" t="s">
        <v>493</v>
      </c>
      <c r="C472" s="31" t="s">
        <v>494</v>
      </c>
      <c r="D472" s="31" t="s">
        <v>508</v>
      </c>
      <c r="E472" s="31" t="s">
        <v>509</v>
      </c>
      <c r="F472" s="31">
        <v>80111600</v>
      </c>
      <c r="G472" s="49" t="s">
        <v>523</v>
      </c>
      <c r="H472" s="31" t="s">
        <v>30</v>
      </c>
      <c r="I472" s="31" t="s">
        <v>31</v>
      </c>
      <c r="J472" s="31" t="s">
        <v>54</v>
      </c>
      <c r="K472" s="31" t="s">
        <v>224</v>
      </c>
      <c r="L472" s="35">
        <v>7</v>
      </c>
      <c r="M472" s="32">
        <v>4277000</v>
      </c>
      <c r="N472" s="30">
        <f t="shared" si="105"/>
        <v>29939000</v>
      </c>
      <c r="O472" s="31" t="s">
        <v>511</v>
      </c>
      <c r="P472" s="31" t="s">
        <v>35</v>
      </c>
      <c r="Q472" s="26" t="s">
        <v>36</v>
      </c>
      <c r="R472" s="78" t="s">
        <v>37</v>
      </c>
    </row>
    <row r="473" spans="1:18" s="37" customFormat="1" ht="120" x14ac:dyDescent="0.25">
      <c r="A473" s="77" t="s">
        <v>492</v>
      </c>
      <c r="B473" s="31" t="s">
        <v>493</v>
      </c>
      <c r="C473" s="31" t="s">
        <v>494</v>
      </c>
      <c r="D473" s="31" t="s">
        <v>508</v>
      </c>
      <c r="E473" s="31" t="s">
        <v>509</v>
      </c>
      <c r="F473" s="31">
        <v>80111600</v>
      </c>
      <c r="G473" s="49" t="s">
        <v>524</v>
      </c>
      <c r="H473" s="31" t="s">
        <v>30</v>
      </c>
      <c r="I473" s="31" t="s">
        <v>31</v>
      </c>
      <c r="J473" s="31" t="s">
        <v>54</v>
      </c>
      <c r="K473" s="31" t="s">
        <v>224</v>
      </c>
      <c r="L473" s="35">
        <v>7</v>
      </c>
      <c r="M473" s="32">
        <v>3914000</v>
      </c>
      <c r="N473" s="30">
        <f t="shared" si="105"/>
        <v>27398000</v>
      </c>
      <c r="O473" s="31" t="s">
        <v>511</v>
      </c>
      <c r="P473" s="31" t="s">
        <v>35</v>
      </c>
      <c r="Q473" s="26" t="s">
        <v>36</v>
      </c>
      <c r="R473" s="78" t="s">
        <v>37</v>
      </c>
    </row>
    <row r="474" spans="1:18" s="37" customFormat="1" ht="120" x14ac:dyDescent="0.25">
      <c r="A474" s="77" t="s">
        <v>492</v>
      </c>
      <c r="B474" s="31" t="s">
        <v>493</v>
      </c>
      <c r="C474" s="31" t="s">
        <v>494</v>
      </c>
      <c r="D474" s="31" t="s">
        <v>508</v>
      </c>
      <c r="E474" s="31" t="s">
        <v>509</v>
      </c>
      <c r="F474" s="31">
        <v>80111600</v>
      </c>
      <c r="G474" s="49" t="s">
        <v>525</v>
      </c>
      <c r="H474" s="31" t="s">
        <v>30</v>
      </c>
      <c r="I474" s="31" t="s">
        <v>31</v>
      </c>
      <c r="J474" s="31" t="s">
        <v>54</v>
      </c>
      <c r="K474" s="31" t="s">
        <v>224</v>
      </c>
      <c r="L474" s="35">
        <v>7</v>
      </c>
      <c r="M474" s="32">
        <v>3421000</v>
      </c>
      <c r="N474" s="30">
        <f t="shared" si="105"/>
        <v>23947000</v>
      </c>
      <c r="O474" s="31" t="s">
        <v>511</v>
      </c>
      <c r="P474" s="31" t="s">
        <v>35</v>
      </c>
      <c r="Q474" s="26" t="s">
        <v>36</v>
      </c>
      <c r="R474" s="78" t="s">
        <v>37</v>
      </c>
    </row>
    <row r="475" spans="1:18" s="37" customFormat="1" ht="120" x14ac:dyDescent="0.25">
      <c r="A475" s="77" t="s">
        <v>492</v>
      </c>
      <c r="B475" s="31" t="s">
        <v>493</v>
      </c>
      <c r="C475" s="31" t="s">
        <v>494</v>
      </c>
      <c r="D475" s="31" t="s">
        <v>508</v>
      </c>
      <c r="E475" s="31" t="s">
        <v>509</v>
      </c>
      <c r="F475" s="31">
        <v>80111600</v>
      </c>
      <c r="G475" s="49" t="s">
        <v>113</v>
      </c>
      <c r="H475" s="31" t="s">
        <v>30</v>
      </c>
      <c r="I475" s="31" t="s">
        <v>31</v>
      </c>
      <c r="J475" s="31" t="s">
        <v>84</v>
      </c>
      <c r="K475" s="31" t="s">
        <v>84</v>
      </c>
      <c r="L475" s="35">
        <v>6</v>
      </c>
      <c r="M475" s="32">
        <v>2308518</v>
      </c>
      <c r="N475" s="30">
        <v>12850750</v>
      </c>
      <c r="O475" s="31" t="s">
        <v>511</v>
      </c>
      <c r="P475" s="31" t="s">
        <v>35</v>
      </c>
      <c r="Q475" s="26" t="s">
        <v>36</v>
      </c>
      <c r="R475" s="78" t="s">
        <v>37</v>
      </c>
    </row>
    <row r="476" spans="1:18" s="37" customFormat="1" ht="120" x14ac:dyDescent="0.25">
      <c r="A476" s="77" t="s">
        <v>492</v>
      </c>
      <c r="B476" s="31" t="s">
        <v>493</v>
      </c>
      <c r="C476" s="31" t="s">
        <v>494</v>
      </c>
      <c r="D476" s="31" t="s">
        <v>508</v>
      </c>
      <c r="E476" s="31" t="s">
        <v>509</v>
      </c>
      <c r="F476" s="31">
        <v>80111600</v>
      </c>
      <c r="G476" s="49" t="s">
        <v>526</v>
      </c>
      <c r="H476" s="31" t="s">
        <v>30</v>
      </c>
      <c r="I476" s="31" t="s">
        <v>31</v>
      </c>
      <c r="J476" s="31" t="s">
        <v>38</v>
      </c>
      <c r="K476" s="31" t="s">
        <v>39</v>
      </c>
      <c r="L476" s="35">
        <v>5</v>
      </c>
      <c r="M476" s="32">
        <v>4133786.2409999999</v>
      </c>
      <c r="N476" s="30">
        <f>+M476*L476</f>
        <v>20668931.204999998</v>
      </c>
      <c r="O476" s="31" t="s">
        <v>511</v>
      </c>
      <c r="P476" s="31" t="s">
        <v>35</v>
      </c>
      <c r="Q476" s="26" t="s">
        <v>36</v>
      </c>
      <c r="R476" s="78" t="s">
        <v>37</v>
      </c>
    </row>
    <row r="477" spans="1:18" s="37" customFormat="1" ht="120" x14ac:dyDescent="0.25">
      <c r="A477" s="77" t="s">
        <v>492</v>
      </c>
      <c r="B477" s="31" t="s">
        <v>493</v>
      </c>
      <c r="C477" s="31" t="s">
        <v>494</v>
      </c>
      <c r="D477" s="31" t="s">
        <v>508</v>
      </c>
      <c r="E477" s="31" t="s">
        <v>509</v>
      </c>
      <c r="F477" s="31">
        <v>80111600</v>
      </c>
      <c r="G477" s="49" t="s">
        <v>527</v>
      </c>
      <c r="H477" s="31" t="s">
        <v>30</v>
      </c>
      <c r="I477" s="31" t="s">
        <v>31</v>
      </c>
      <c r="J477" s="31" t="s">
        <v>54</v>
      </c>
      <c r="K477" s="31" t="s">
        <v>224</v>
      </c>
      <c r="L477" s="35">
        <v>7</v>
      </c>
      <c r="M477" s="32">
        <v>4490000</v>
      </c>
      <c r="N477" s="30">
        <f t="shared" si="105"/>
        <v>31430000</v>
      </c>
      <c r="O477" s="31" t="s">
        <v>511</v>
      </c>
      <c r="P477" s="31" t="s">
        <v>35</v>
      </c>
      <c r="Q477" s="26" t="s">
        <v>36</v>
      </c>
      <c r="R477" s="78" t="s">
        <v>37</v>
      </c>
    </row>
    <row r="478" spans="1:18" s="37" customFormat="1" ht="120" x14ac:dyDescent="0.25">
      <c r="A478" s="77" t="s">
        <v>492</v>
      </c>
      <c r="B478" s="31" t="s">
        <v>493</v>
      </c>
      <c r="C478" s="31" t="s">
        <v>494</v>
      </c>
      <c r="D478" s="31" t="s">
        <v>508</v>
      </c>
      <c r="E478" s="31" t="s">
        <v>509</v>
      </c>
      <c r="F478" s="31">
        <v>80111600</v>
      </c>
      <c r="G478" s="49" t="s">
        <v>528</v>
      </c>
      <c r="H478" s="31" t="s">
        <v>30</v>
      </c>
      <c r="I478" s="31" t="s">
        <v>31</v>
      </c>
      <c r="J478" s="31" t="s">
        <v>224</v>
      </c>
      <c r="K478" s="31" t="s">
        <v>224</v>
      </c>
      <c r="L478" s="35">
        <v>7</v>
      </c>
      <c r="M478" s="32">
        <v>3421000</v>
      </c>
      <c r="N478" s="30">
        <f t="shared" si="105"/>
        <v>23947000</v>
      </c>
      <c r="O478" s="31" t="s">
        <v>511</v>
      </c>
      <c r="P478" s="31" t="s">
        <v>35</v>
      </c>
      <c r="Q478" s="26" t="s">
        <v>36</v>
      </c>
      <c r="R478" s="78" t="s">
        <v>37</v>
      </c>
    </row>
    <row r="479" spans="1:18" s="37" customFormat="1" ht="120" x14ac:dyDescent="0.25">
      <c r="A479" s="77" t="s">
        <v>492</v>
      </c>
      <c r="B479" s="31" t="s">
        <v>493</v>
      </c>
      <c r="C479" s="31" t="s">
        <v>494</v>
      </c>
      <c r="D479" s="31" t="s">
        <v>508</v>
      </c>
      <c r="E479" s="31" t="s">
        <v>509</v>
      </c>
      <c r="F479" s="31">
        <v>80111600</v>
      </c>
      <c r="G479" s="49" t="s">
        <v>529</v>
      </c>
      <c r="H479" s="31" t="s">
        <v>43</v>
      </c>
      <c r="I479" s="31" t="s">
        <v>31</v>
      </c>
      <c r="J479" s="31" t="s">
        <v>54</v>
      </c>
      <c r="K479" s="31" t="s">
        <v>224</v>
      </c>
      <c r="L479" s="35">
        <v>7</v>
      </c>
      <c r="M479" s="32">
        <v>4239780.76</v>
      </c>
      <c r="N479" s="30">
        <v>29678461</v>
      </c>
      <c r="O479" s="31" t="s">
        <v>511</v>
      </c>
      <c r="P479" s="31" t="s">
        <v>35</v>
      </c>
      <c r="Q479" s="26" t="s">
        <v>36</v>
      </c>
      <c r="R479" s="78" t="s">
        <v>37</v>
      </c>
    </row>
    <row r="480" spans="1:18" s="37" customFormat="1" ht="120" x14ac:dyDescent="0.25">
      <c r="A480" s="77" t="s">
        <v>492</v>
      </c>
      <c r="B480" s="31" t="s">
        <v>493</v>
      </c>
      <c r="C480" s="31" t="s">
        <v>494</v>
      </c>
      <c r="D480" s="31" t="s">
        <v>508</v>
      </c>
      <c r="E480" s="31" t="s">
        <v>509</v>
      </c>
      <c r="F480" s="31">
        <v>80111600</v>
      </c>
      <c r="G480" s="49" t="s">
        <v>530</v>
      </c>
      <c r="H480" s="31" t="s">
        <v>43</v>
      </c>
      <c r="I480" s="31" t="s">
        <v>31</v>
      </c>
      <c r="J480" s="31" t="s">
        <v>54</v>
      </c>
      <c r="K480" s="31" t="s">
        <v>224</v>
      </c>
      <c r="L480" s="35">
        <v>7</v>
      </c>
      <c r="M480" s="32">
        <v>3709808.165</v>
      </c>
      <c r="N480" s="30">
        <v>25968656</v>
      </c>
      <c r="O480" s="31" t="s">
        <v>511</v>
      </c>
      <c r="P480" s="31" t="s">
        <v>35</v>
      </c>
      <c r="Q480" s="26" t="s">
        <v>36</v>
      </c>
      <c r="R480" s="78" t="s">
        <v>37</v>
      </c>
    </row>
    <row r="481" spans="1:18" s="37" customFormat="1" ht="120" x14ac:dyDescent="0.25">
      <c r="A481" s="77" t="s">
        <v>492</v>
      </c>
      <c r="B481" s="31" t="s">
        <v>493</v>
      </c>
      <c r="C481" s="31" t="s">
        <v>494</v>
      </c>
      <c r="D481" s="31" t="s">
        <v>508</v>
      </c>
      <c r="E481" s="31" t="s">
        <v>509</v>
      </c>
      <c r="F481" s="31">
        <v>80111600</v>
      </c>
      <c r="G481" s="49" t="s">
        <v>531</v>
      </c>
      <c r="H481" s="31" t="s">
        <v>43</v>
      </c>
      <c r="I481" s="31" t="s">
        <v>31</v>
      </c>
      <c r="J481" s="31" t="s">
        <v>54</v>
      </c>
      <c r="K481" s="31" t="s">
        <v>224</v>
      </c>
      <c r="L481" s="35">
        <v>7</v>
      </c>
      <c r="M481" s="32">
        <v>3815802</v>
      </c>
      <c r="N481" s="30">
        <f t="shared" si="105"/>
        <v>26710614</v>
      </c>
      <c r="O481" s="31" t="s">
        <v>511</v>
      </c>
      <c r="P481" s="31" t="s">
        <v>35</v>
      </c>
      <c r="Q481" s="26" t="s">
        <v>36</v>
      </c>
      <c r="R481" s="78" t="s">
        <v>37</v>
      </c>
    </row>
    <row r="482" spans="1:18" s="37" customFormat="1" ht="120" x14ac:dyDescent="0.25">
      <c r="A482" s="77" t="s">
        <v>492</v>
      </c>
      <c r="B482" s="31" t="s">
        <v>493</v>
      </c>
      <c r="C482" s="31" t="s">
        <v>494</v>
      </c>
      <c r="D482" s="31" t="s">
        <v>508</v>
      </c>
      <c r="E482" s="31" t="s">
        <v>509</v>
      </c>
      <c r="F482" s="31" t="s">
        <v>101</v>
      </c>
      <c r="G482" s="49" t="s">
        <v>532</v>
      </c>
      <c r="H482" s="31" t="s">
        <v>30</v>
      </c>
      <c r="I482" s="31" t="s">
        <v>533</v>
      </c>
      <c r="J482" s="31" t="s">
        <v>33</v>
      </c>
      <c r="K482" s="31" t="s">
        <v>86</v>
      </c>
      <c r="L482" s="35">
        <v>9</v>
      </c>
      <c r="M482" s="53" t="s">
        <v>37</v>
      </c>
      <c r="N482" s="30">
        <v>30000000</v>
      </c>
      <c r="O482" s="31" t="s">
        <v>511</v>
      </c>
      <c r="P482" s="31" t="s">
        <v>35</v>
      </c>
      <c r="Q482" s="26" t="s">
        <v>36</v>
      </c>
      <c r="R482" s="78" t="s">
        <v>37</v>
      </c>
    </row>
    <row r="483" spans="1:18" s="37" customFormat="1" ht="120" x14ac:dyDescent="0.25">
      <c r="A483" s="77" t="s">
        <v>492</v>
      </c>
      <c r="B483" s="31" t="s">
        <v>493</v>
      </c>
      <c r="C483" s="31" t="s">
        <v>494</v>
      </c>
      <c r="D483" s="31" t="s">
        <v>508</v>
      </c>
      <c r="E483" s="31" t="s">
        <v>509</v>
      </c>
      <c r="F483" s="31">
        <v>78111800</v>
      </c>
      <c r="G483" s="49" t="s">
        <v>507</v>
      </c>
      <c r="H483" s="31" t="s">
        <v>534</v>
      </c>
      <c r="I483" s="31" t="s">
        <v>206</v>
      </c>
      <c r="J483" s="31" t="s">
        <v>33</v>
      </c>
      <c r="K483" s="31" t="s">
        <v>86</v>
      </c>
      <c r="L483" s="35">
        <v>10</v>
      </c>
      <c r="M483" s="53" t="s">
        <v>37</v>
      </c>
      <c r="N483" s="30">
        <v>9482386</v>
      </c>
      <c r="O483" s="31" t="s">
        <v>511</v>
      </c>
      <c r="P483" s="31" t="s">
        <v>35</v>
      </c>
      <c r="Q483" s="26" t="s">
        <v>36</v>
      </c>
      <c r="R483" s="78" t="s">
        <v>37</v>
      </c>
    </row>
    <row r="484" spans="1:18" s="37" customFormat="1" ht="120" x14ac:dyDescent="0.25">
      <c r="A484" s="77" t="s">
        <v>492</v>
      </c>
      <c r="B484" s="31" t="s">
        <v>493</v>
      </c>
      <c r="C484" s="31" t="s">
        <v>494</v>
      </c>
      <c r="D484" s="31" t="s">
        <v>508</v>
      </c>
      <c r="E484" s="31" t="s">
        <v>509</v>
      </c>
      <c r="F484" s="31">
        <v>83121700</v>
      </c>
      <c r="G484" s="49" t="s">
        <v>535</v>
      </c>
      <c r="H484" s="31" t="s">
        <v>30</v>
      </c>
      <c r="I484" s="31" t="s">
        <v>536</v>
      </c>
      <c r="J484" s="31" t="s">
        <v>409</v>
      </c>
      <c r="K484" s="31" t="s">
        <v>84</v>
      </c>
      <c r="L484" s="35">
        <v>8</v>
      </c>
      <c r="M484" s="53" t="s">
        <v>37</v>
      </c>
      <c r="N484" s="30">
        <v>73137501</v>
      </c>
      <c r="O484" s="31" t="s">
        <v>511</v>
      </c>
      <c r="P484" s="31" t="s">
        <v>35</v>
      </c>
      <c r="Q484" s="26" t="s">
        <v>36</v>
      </c>
      <c r="R484" s="78" t="s">
        <v>37</v>
      </c>
    </row>
    <row r="485" spans="1:18" s="37" customFormat="1" ht="120" x14ac:dyDescent="0.25">
      <c r="A485" s="77" t="s">
        <v>492</v>
      </c>
      <c r="B485" s="31" t="s">
        <v>493</v>
      </c>
      <c r="C485" s="31" t="s">
        <v>494</v>
      </c>
      <c r="D485" s="31" t="s">
        <v>508</v>
      </c>
      <c r="E485" s="31" t="s">
        <v>509</v>
      </c>
      <c r="F485" s="31" t="s">
        <v>537</v>
      </c>
      <c r="G485" s="49" t="s">
        <v>538</v>
      </c>
      <c r="H485" s="31" t="s">
        <v>30</v>
      </c>
      <c r="I485" s="31" t="s">
        <v>536</v>
      </c>
      <c r="J485" s="31" t="s">
        <v>38</v>
      </c>
      <c r="K485" s="31" t="s">
        <v>539</v>
      </c>
      <c r="L485" s="35">
        <v>1</v>
      </c>
      <c r="M485" s="53" t="s">
        <v>37</v>
      </c>
      <c r="N485" s="30">
        <v>7296305</v>
      </c>
      <c r="O485" s="31" t="s">
        <v>511</v>
      </c>
      <c r="P485" s="31" t="s">
        <v>35</v>
      </c>
      <c r="Q485" s="26" t="s">
        <v>36</v>
      </c>
      <c r="R485" s="78" t="s">
        <v>37</v>
      </c>
    </row>
    <row r="486" spans="1:18" s="37" customFormat="1" ht="120" x14ac:dyDescent="0.25">
      <c r="A486" s="77" t="s">
        <v>492</v>
      </c>
      <c r="B486" s="31" t="s">
        <v>493</v>
      </c>
      <c r="C486" s="31" t="s">
        <v>494</v>
      </c>
      <c r="D486" s="31" t="s">
        <v>508</v>
      </c>
      <c r="E486" s="31" t="s">
        <v>509</v>
      </c>
      <c r="F486" s="31" t="s">
        <v>101</v>
      </c>
      <c r="G486" s="49" t="s">
        <v>540</v>
      </c>
      <c r="H486" s="31" t="s">
        <v>30</v>
      </c>
      <c r="I486" s="31" t="s">
        <v>541</v>
      </c>
      <c r="J486" s="31" t="s">
        <v>409</v>
      </c>
      <c r="K486" s="31" t="s">
        <v>104</v>
      </c>
      <c r="L486" s="35">
        <v>1</v>
      </c>
      <c r="M486" s="53" t="s">
        <v>37</v>
      </c>
      <c r="N486" s="30">
        <v>13280052</v>
      </c>
      <c r="O486" s="31" t="s">
        <v>511</v>
      </c>
      <c r="P486" s="31" t="s">
        <v>35</v>
      </c>
      <c r="Q486" s="26" t="s">
        <v>36</v>
      </c>
      <c r="R486" s="78" t="s">
        <v>37</v>
      </c>
    </row>
    <row r="487" spans="1:18" s="37" customFormat="1" ht="165" x14ac:dyDescent="0.25">
      <c r="A487" s="77" t="s">
        <v>492</v>
      </c>
      <c r="B487" s="31" t="s">
        <v>493</v>
      </c>
      <c r="C487" s="31" t="s">
        <v>494</v>
      </c>
      <c r="D487" s="31" t="s">
        <v>508</v>
      </c>
      <c r="E487" s="49" t="s">
        <v>542</v>
      </c>
      <c r="F487" s="31">
        <v>78111800</v>
      </c>
      <c r="G487" s="49" t="s">
        <v>507</v>
      </c>
      <c r="H487" s="31" t="s">
        <v>543</v>
      </c>
      <c r="I487" s="46" t="s">
        <v>544</v>
      </c>
      <c r="J487" s="31" t="s">
        <v>409</v>
      </c>
      <c r="K487" s="31" t="s">
        <v>84</v>
      </c>
      <c r="L487" s="35">
        <v>7</v>
      </c>
      <c r="M487" s="53" t="s">
        <v>37</v>
      </c>
      <c r="N487" s="30">
        <v>42000000</v>
      </c>
      <c r="O487" s="36" t="s">
        <v>545</v>
      </c>
      <c r="P487" s="31" t="s">
        <v>546</v>
      </c>
      <c r="Q487" s="26" t="s">
        <v>36</v>
      </c>
      <c r="R487" s="78" t="s">
        <v>37</v>
      </c>
    </row>
    <row r="488" spans="1:18" s="37" customFormat="1" ht="120" x14ac:dyDescent="0.25">
      <c r="A488" s="77" t="s">
        <v>492</v>
      </c>
      <c r="B488" s="31" t="s">
        <v>493</v>
      </c>
      <c r="C488" s="31" t="s">
        <v>494</v>
      </c>
      <c r="D488" s="31" t="s">
        <v>508</v>
      </c>
      <c r="E488" s="31" t="s">
        <v>542</v>
      </c>
      <c r="F488" s="31" t="s">
        <v>101</v>
      </c>
      <c r="G488" s="49" t="s">
        <v>547</v>
      </c>
      <c r="H488" s="31" t="s">
        <v>30</v>
      </c>
      <c r="I488" s="31" t="s">
        <v>491</v>
      </c>
      <c r="J488" s="31" t="s">
        <v>409</v>
      </c>
      <c r="K488" s="31" t="s">
        <v>84</v>
      </c>
      <c r="L488" s="35">
        <v>7</v>
      </c>
      <c r="M488" s="53" t="s">
        <v>37</v>
      </c>
      <c r="N488" s="30">
        <v>30000000</v>
      </c>
      <c r="O488" s="36" t="s">
        <v>545</v>
      </c>
      <c r="P488" s="31" t="s">
        <v>35</v>
      </c>
      <c r="Q488" s="26" t="s">
        <v>36</v>
      </c>
      <c r="R488" s="78" t="s">
        <v>37</v>
      </c>
    </row>
    <row r="489" spans="1:18" s="37" customFormat="1" ht="120" x14ac:dyDescent="0.25">
      <c r="A489" s="77" t="s">
        <v>492</v>
      </c>
      <c r="B489" s="31" t="s">
        <v>493</v>
      </c>
      <c r="C489" s="31" t="s">
        <v>494</v>
      </c>
      <c r="D489" s="31" t="s">
        <v>508</v>
      </c>
      <c r="E489" s="31" t="s">
        <v>542</v>
      </c>
      <c r="F489" s="31" t="s">
        <v>548</v>
      </c>
      <c r="G489" s="49" t="s">
        <v>549</v>
      </c>
      <c r="H489" s="31" t="s">
        <v>30</v>
      </c>
      <c r="I489" s="31" t="s">
        <v>550</v>
      </c>
      <c r="J489" s="31" t="s">
        <v>84</v>
      </c>
      <c r="K489" s="31" t="s">
        <v>84</v>
      </c>
      <c r="L489" s="35">
        <v>3</v>
      </c>
      <c r="M489" s="53" t="s">
        <v>37</v>
      </c>
      <c r="N489" s="30">
        <v>108000000</v>
      </c>
      <c r="O489" s="36" t="s">
        <v>545</v>
      </c>
      <c r="P489" s="31" t="s">
        <v>551</v>
      </c>
      <c r="Q489" s="26" t="s">
        <v>36</v>
      </c>
      <c r="R489" s="78" t="s">
        <v>37</v>
      </c>
    </row>
    <row r="490" spans="1:18" s="37" customFormat="1" ht="120" x14ac:dyDescent="0.25">
      <c r="A490" s="77" t="s">
        <v>492</v>
      </c>
      <c r="B490" s="31" t="s">
        <v>493</v>
      </c>
      <c r="C490" s="31" t="s">
        <v>494</v>
      </c>
      <c r="D490" s="31" t="s">
        <v>508</v>
      </c>
      <c r="E490" s="31" t="s">
        <v>542</v>
      </c>
      <c r="F490" s="31" t="s">
        <v>552</v>
      </c>
      <c r="G490" s="49" t="s">
        <v>553</v>
      </c>
      <c r="H490" s="31" t="s">
        <v>30</v>
      </c>
      <c r="I490" s="31" t="s">
        <v>31</v>
      </c>
      <c r="J490" s="31" t="s">
        <v>39</v>
      </c>
      <c r="K490" s="31" t="s">
        <v>64</v>
      </c>
      <c r="L490" s="35">
        <v>2</v>
      </c>
      <c r="M490" s="53" t="s">
        <v>37</v>
      </c>
      <c r="N490" s="30">
        <v>15000000</v>
      </c>
      <c r="O490" s="36" t="s">
        <v>545</v>
      </c>
      <c r="P490" s="31" t="s">
        <v>35</v>
      </c>
      <c r="Q490" s="26" t="s">
        <v>36</v>
      </c>
      <c r="R490" s="78" t="s">
        <v>37</v>
      </c>
    </row>
    <row r="491" spans="1:18" s="37" customFormat="1" ht="120" x14ac:dyDescent="0.25">
      <c r="A491" s="77" t="s">
        <v>492</v>
      </c>
      <c r="B491" s="31" t="s">
        <v>493</v>
      </c>
      <c r="C491" s="31" t="s">
        <v>494</v>
      </c>
      <c r="D491" s="31" t="s">
        <v>508</v>
      </c>
      <c r="E491" s="31" t="s">
        <v>542</v>
      </c>
      <c r="F491" s="31" t="s">
        <v>552</v>
      </c>
      <c r="G491" s="49" t="s">
        <v>553</v>
      </c>
      <c r="H491" s="31" t="s">
        <v>30</v>
      </c>
      <c r="I491" s="31" t="s">
        <v>31</v>
      </c>
      <c r="J491" s="31" t="s">
        <v>39</v>
      </c>
      <c r="K491" s="31" t="s">
        <v>64</v>
      </c>
      <c r="L491" s="35">
        <v>2</v>
      </c>
      <c r="M491" s="53" t="s">
        <v>37</v>
      </c>
      <c r="N491" s="30">
        <v>15000000</v>
      </c>
      <c r="O491" s="36" t="s">
        <v>545</v>
      </c>
      <c r="P491" s="31" t="s">
        <v>35</v>
      </c>
      <c r="Q491" s="26" t="s">
        <v>36</v>
      </c>
      <c r="R491" s="78" t="s">
        <v>37</v>
      </c>
    </row>
    <row r="492" spans="1:18" s="37" customFormat="1" ht="120" x14ac:dyDescent="0.25">
      <c r="A492" s="77" t="s">
        <v>492</v>
      </c>
      <c r="B492" s="31" t="s">
        <v>493</v>
      </c>
      <c r="C492" s="31" t="s">
        <v>494</v>
      </c>
      <c r="D492" s="31" t="s">
        <v>508</v>
      </c>
      <c r="E492" s="31" t="s">
        <v>542</v>
      </c>
      <c r="F492" s="31" t="s">
        <v>552</v>
      </c>
      <c r="G492" s="49" t="s">
        <v>553</v>
      </c>
      <c r="H492" s="31" t="s">
        <v>30</v>
      </c>
      <c r="I492" s="31" t="s">
        <v>31</v>
      </c>
      <c r="J492" s="31" t="s">
        <v>39</v>
      </c>
      <c r="K492" s="31" t="s">
        <v>64</v>
      </c>
      <c r="L492" s="35">
        <v>2</v>
      </c>
      <c r="M492" s="53" t="s">
        <v>37</v>
      </c>
      <c r="N492" s="30">
        <v>15000000</v>
      </c>
      <c r="O492" s="36" t="s">
        <v>545</v>
      </c>
      <c r="P492" s="31" t="s">
        <v>35</v>
      </c>
      <c r="Q492" s="26" t="s">
        <v>36</v>
      </c>
      <c r="R492" s="78" t="s">
        <v>37</v>
      </c>
    </row>
    <row r="493" spans="1:18" s="37" customFormat="1" ht="120" x14ac:dyDescent="0.25">
      <c r="A493" s="77" t="s">
        <v>492</v>
      </c>
      <c r="B493" s="31" t="s">
        <v>493</v>
      </c>
      <c r="C493" s="31" t="s">
        <v>494</v>
      </c>
      <c r="D493" s="31" t="s">
        <v>508</v>
      </c>
      <c r="E493" s="31" t="s">
        <v>542</v>
      </c>
      <c r="F493" s="31" t="s">
        <v>552</v>
      </c>
      <c r="G493" s="49" t="s">
        <v>553</v>
      </c>
      <c r="H493" s="31" t="s">
        <v>30</v>
      </c>
      <c r="I493" s="31" t="s">
        <v>31</v>
      </c>
      <c r="J493" s="31" t="s">
        <v>39</v>
      </c>
      <c r="K493" s="31" t="s">
        <v>64</v>
      </c>
      <c r="L493" s="35">
        <v>2</v>
      </c>
      <c r="M493" s="53" t="s">
        <v>37</v>
      </c>
      <c r="N493" s="30">
        <v>15000000</v>
      </c>
      <c r="O493" s="36" t="s">
        <v>545</v>
      </c>
      <c r="P493" s="31" t="s">
        <v>35</v>
      </c>
      <c r="Q493" s="26" t="s">
        <v>36</v>
      </c>
      <c r="R493" s="78" t="s">
        <v>37</v>
      </c>
    </row>
    <row r="494" spans="1:18" s="37" customFormat="1" ht="120" x14ac:dyDescent="0.25">
      <c r="A494" s="77" t="s">
        <v>492</v>
      </c>
      <c r="B494" s="31" t="s">
        <v>493</v>
      </c>
      <c r="C494" s="31" t="s">
        <v>494</v>
      </c>
      <c r="D494" s="31" t="s">
        <v>508</v>
      </c>
      <c r="E494" s="31" t="s">
        <v>542</v>
      </c>
      <c r="F494" s="31" t="s">
        <v>552</v>
      </c>
      <c r="G494" s="49" t="s">
        <v>553</v>
      </c>
      <c r="H494" s="31" t="s">
        <v>30</v>
      </c>
      <c r="I494" s="31" t="s">
        <v>31</v>
      </c>
      <c r="J494" s="31" t="s">
        <v>39</v>
      </c>
      <c r="K494" s="31" t="s">
        <v>64</v>
      </c>
      <c r="L494" s="35">
        <v>2</v>
      </c>
      <c r="M494" s="53" t="s">
        <v>37</v>
      </c>
      <c r="N494" s="30">
        <v>15000000</v>
      </c>
      <c r="O494" s="36" t="s">
        <v>545</v>
      </c>
      <c r="P494" s="31" t="s">
        <v>35</v>
      </c>
      <c r="Q494" s="26" t="s">
        <v>36</v>
      </c>
      <c r="R494" s="78" t="s">
        <v>37</v>
      </c>
    </row>
    <row r="495" spans="1:18" s="37" customFormat="1" ht="120" x14ac:dyDescent="0.25">
      <c r="A495" s="77" t="s">
        <v>492</v>
      </c>
      <c r="B495" s="31" t="s">
        <v>493</v>
      </c>
      <c r="C495" s="31" t="s">
        <v>494</v>
      </c>
      <c r="D495" s="31" t="s">
        <v>508</v>
      </c>
      <c r="E495" s="31" t="s">
        <v>542</v>
      </c>
      <c r="F495" s="31" t="s">
        <v>101</v>
      </c>
      <c r="G495" s="49" t="s">
        <v>553</v>
      </c>
      <c r="H495" s="31" t="s">
        <v>30</v>
      </c>
      <c r="I495" s="31" t="s">
        <v>31</v>
      </c>
      <c r="J495" s="31" t="s">
        <v>39</v>
      </c>
      <c r="K495" s="31" t="s">
        <v>64</v>
      </c>
      <c r="L495" s="35">
        <v>2</v>
      </c>
      <c r="M495" s="53" t="s">
        <v>37</v>
      </c>
      <c r="N495" s="30">
        <v>15000000</v>
      </c>
      <c r="O495" s="36" t="s">
        <v>545</v>
      </c>
      <c r="P495" s="31" t="s">
        <v>35</v>
      </c>
      <c r="Q495" s="26" t="s">
        <v>36</v>
      </c>
      <c r="R495" s="78" t="s">
        <v>37</v>
      </c>
    </row>
    <row r="496" spans="1:18" s="37" customFormat="1" ht="120" x14ac:dyDescent="0.25">
      <c r="A496" s="77" t="s">
        <v>492</v>
      </c>
      <c r="B496" s="31" t="s">
        <v>493</v>
      </c>
      <c r="C496" s="31" t="s">
        <v>494</v>
      </c>
      <c r="D496" s="31" t="s">
        <v>508</v>
      </c>
      <c r="E496" s="31" t="s">
        <v>542</v>
      </c>
      <c r="F496" s="31" t="s">
        <v>552</v>
      </c>
      <c r="G496" s="49" t="s">
        <v>553</v>
      </c>
      <c r="H496" s="31" t="s">
        <v>30</v>
      </c>
      <c r="I496" s="31" t="s">
        <v>31</v>
      </c>
      <c r="J496" s="31" t="s">
        <v>39</v>
      </c>
      <c r="K496" s="31" t="s">
        <v>64</v>
      </c>
      <c r="L496" s="35">
        <v>2</v>
      </c>
      <c r="M496" s="53" t="s">
        <v>37</v>
      </c>
      <c r="N496" s="30">
        <v>15000000</v>
      </c>
      <c r="O496" s="36" t="s">
        <v>545</v>
      </c>
      <c r="P496" s="31" t="s">
        <v>35</v>
      </c>
      <c r="Q496" s="26" t="s">
        <v>36</v>
      </c>
      <c r="R496" s="78" t="s">
        <v>37</v>
      </c>
    </row>
    <row r="497" spans="1:18" s="37" customFormat="1" ht="120" x14ac:dyDescent="0.25">
      <c r="A497" s="77" t="s">
        <v>492</v>
      </c>
      <c r="B497" s="31" t="s">
        <v>493</v>
      </c>
      <c r="C497" s="31" t="s">
        <v>494</v>
      </c>
      <c r="D497" s="31" t="s">
        <v>508</v>
      </c>
      <c r="E497" s="31" t="s">
        <v>542</v>
      </c>
      <c r="F497" s="31" t="s">
        <v>552</v>
      </c>
      <c r="G497" s="49" t="s">
        <v>553</v>
      </c>
      <c r="H497" s="31" t="s">
        <v>30</v>
      </c>
      <c r="I497" s="31" t="s">
        <v>31</v>
      </c>
      <c r="J497" s="31" t="s">
        <v>39</v>
      </c>
      <c r="K497" s="31" t="s">
        <v>64</v>
      </c>
      <c r="L497" s="35">
        <v>2</v>
      </c>
      <c r="M497" s="53" t="s">
        <v>37</v>
      </c>
      <c r="N497" s="30">
        <v>15000000</v>
      </c>
      <c r="O497" s="36" t="s">
        <v>545</v>
      </c>
      <c r="P497" s="31" t="s">
        <v>35</v>
      </c>
      <c r="Q497" s="26" t="s">
        <v>36</v>
      </c>
      <c r="R497" s="78" t="s">
        <v>37</v>
      </c>
    </row>
    <row r="498" spans="1:18" s="37" customFormat="1" ht="120" x14ac:dyDescent="0.25">
      <c r="A498" s="77" t="s">
        <v>492</v>
      </c>
      <c r="B498" s="31" t="s">
        <v>493</v>
      </c>
      <c r="C498" s="31" t="s">
        <v>494</v>
      </c>
      <c r="D498" s="31" t="s">
        <v>508</v>
      </c>
      <c r="E498" s="31" t="s">
        <v>542</v>
      </c>
      <c r="F498" s="31" t="s">
        <v>552</v>
      </c>
      <c r="G498" s="49" t="s">
        <v>553</v>
      </c>
      <c r="H498" s="31" t="s">
        <v>30</v>
      </c>
      <c r="I498" s="31" t="s">
        <v>31</v>
      </c>
      <c r="J498" s="31" t="s">
        <v>39</v>
      </c>
      <c r="K498" s="31" t="s">
        <v>64</v>
      </c>
      <c r="L498" s="35">
        <v>2</v>
      </c>
      <c r="M498" s="53" t="s">
        <v>37</v>
      </c>
      <c r="N498" s="30">
        <v>15000000</v>
      </c>
      <c r="O498" s="36" t="s">
        <v>545</v>
      </c>
      <c r="P498" s="31" t="s">
        <v>35</v>
      </c>
      <c r="Q498" s="26" t="s">
        <v>36</v>
      </c>
      <c r="R498" s="78" t="s">
        <v>37</v>
      </c>
    </row>
    <row r="499" spans="1:18" s="37" customFormat="1" ht="120" x14ac:dyDescent="0.25">
      <c r="A499" s="77" t="s">
        <v>492</v>
      </c>
      <c r="B499" s="31" t="s">
        <v>493</v>
      </c>
      <c r="C499" s="31" t="s">
        <v>494</v>
      </c>
      <c r="D499" s="31" t="s">
        <v>508</v>
      </c>
      <c r="E499" s="31" t="s">
        <v>542</v>
      </c>
      <c r="F499" s="31" t="s">
        <v>552</v>
      </c>
      <c r="G499" s="49" t="s">
        <v>553</v>
      </c>
      <c r="H499" s="31" t="s">
        <v>30</v>
      </c>
      <c r="I499" s="31" t="s">
        <v>31</v>
      </c>
      <c r="J499" s="31" t="s">
        <v>39</v>
      </c>
      <c r="K499" s="31" t="s">
        <v>64</v>
      </c>
      <c r="L499" s="35">
        <v>2</v>
      </c>
      <c r="M499" s="53" t="s">
        <v>37</v>
      </c>
      <c r="N499" s="30">
        <v>15000000</v>
      </c>
      <c r="O499" s="36" t="s">
        <v>545</v>
      </c>
      <c r="P499" s="31" t="s">
        <v>35</v>
      </c>
      <c r="Q499" s="26" t="s">
        <v>36</v>
      </c>
      <c r="R499" s="78" t="s">
        <v>37</v>
      </c>
    </row>
    <row r="500" spans="1:18" s="37" customFormat="1" ht="120" x14ac:dyDescent="0.25">
      <c r="A500" s="77" t="s">
        <v>492</v>
      </c>
      <c r="B500" s="31" t="s">
        <v>493</v>
      </c>
      <c r="C500" s="31" t="s">
        <v>494</v>
      </c>
      <c r="D500" s="31" t="s">
        <v>508</v>
      </c>
      <c r="E500" s="31" t="s">
        <v>542</v>
      </c>
      <c r="F500" s="31" t="s">
        <v>552</v>
      </c>
      <c r="G500" s="49" t="s">
        <v>553</v>
      </c>
      <c r="H500" s="31" t="s">
        <v>30</v>
      </c>
      <c r="I500" s="31" t="s">
        <v>31</v>
      </c>
      <c r="J500" s="31" t="s">
        <v>39</v>
      </c>
      <c r="K500" s="31" t="s">
        <v>64</v>
      </c>
      <c r="L500" s="35">
        <v>2</v>
      </c>
      <c r="M500" s="53" t="s">
        <v>37</v>
      </c>
      <c r="N500" s="30">
        <v>15000000</v>
      </c>
      <c r="O500" s="36" t="s">
        <v>545</v>
      </c>
      <c r="P500" s="31" t="s">
        <v>35</v>
      </c>
      <c r="Q500" s="26" t="s">
        <v>36</v>
      </c>
      <c r="R500" s="78" t="s">
        <v>37</v>
      </c>
    </row>
    <row r="501" spans="1:18" s="37" customFormat="1" ht="120" x14ac:dyDescent="0.25">
      <c r="A501" s="77" t="s">
        <v>492</v>
      </c>
      <c r="B501" s="31" t="s">
        <v>493</v>
      </c>
      <c r="C501" s="31" t="s">
        <v>494</v>
      </c>
      <c r="D501" s="31" t="s">
        <v>508</v>
      </c>
      <c r="E501" s="31" t="s">
        <v>542</v>
      </c>
      <c r="F501" s="31" t="s">
        <v>552</v>
      </c>
      <c r="G501" s="49" t="s">
        <v>553</v>
      </c>
      <c r="H501" s="31" t="s">
        <v>30</v>
      </c>
      <c r="I501" s="31" t="s">
        <v>31</v>
      </c>
      <c r="J501" s="31" t="s">
        <v>39</v>
      </c>
      <c r="K501" s="31" t="s">
        <v>64</v>
      </c>
      <c r="L501" s="35">
        <v>2</v>
      </c>
      <c r="M501" s="53" t="s">
        <v>37</v>
      </c>
      <c r="N501" s="30">
        <v>15000000</v>
      </c>
      <c r="O501" s="36" t="s">
        <v>545</v>
      </c>
      <c r="P501" s="31" t="s">
        <v>35</v>
      </c>
      <c r="Q501" s="26" t="s">
        <v>36</v>
      </c>
      <c r="R501" s="78" t="s">
        <v>37</v>
      </c>
    </row>
    <row r="502" spans="1:18" s="37" customFormat="1" ht="120" x14ac:dyDescent="0.25">
      <c r="A502" s="77" t="s">
        <v>492</v>
      </c>
      <c r="B502" s="31" t="s">
        <v>493</v>
      </c>
      <c r="C502" s="31" t="s">
        <v>494</v>
      </c>
      <c r="D502" s="31" t="s">
        <v>508</v>
      </c>
      <c r="E502" s="31" t="s">
        <v>542</v>
      </c>
      <c r="F502" s="31" t="s">
        <v>552</v>
      </c>
      <c r="G502" s="49" t="s">
        <v>553</v>
      </c>
      <c r="H502" s="31" t="s">
        <v>30</v>
      </c>
      <c r="I502" s="31" t="s">
        <v>31</v>
      </c>
      <c r="J502" s="31" t="s">
        <v>39</v>
      </c>
      <c r="K502" s="31" t="s">
        <v>64</v>
      </c>
      <c r="L502" s="35">
        <v>2</v>
      </c>
      <c r="M502" s="53" t="s">
        <v>37</v>
      </c>
      <c r="N502" s="30">
        <v>15000000</v>
      </c>
      <c r="O502" s="36" t="s">
        <v>545</v>
      </c>
      <c r="P502" s="31" t="s">
        <v>35</v>
      </c>
      <c r="Q502" s="26" t="s">
        <v>36</v>
      </c>
      <c r="R502" s="78" t="s">
        <v>37</v>
      </c>
    </row>
    <row r="503" spans="1:18" s="37" customFormat="1" ht="120" x14ac:dyDescent="0.25">
      <c r="A503" s="77" t="s">
        <v>492</v>
      </c>
      <c r="B503" s="31" t="s">
        <v>493</v>
      </c>
      <c r="C503" s="31" t="s">
        <v>494</v>
      </c>
      <c r="D503" s="31" t="s">
        <v>508</v>
      </c>
      <c r="E503" s="31" t="s">
        <v>542</v>
      </c>
      <c r="F503" s="31" t="s">
        <v>552</v>
      </c>
      <c r="G503" s="49" t="s">
        <v>553</v>
      </c>
      <c r="H503" s="31" t="s">
        <v>30</v>
      </c>
      <c r="I503" s="31" t="s">
        <v>31</v>
      </c>
      <c r="J503" s="31" t="s">
        <v>39</v>
      </c>
      <c r="K503" s="31" t="s">
        <v>64</v>
      </c>
      <c r="L503" s="35">
        <v>2</v>
      </c>
      <c r="M503" s="53" t="s">
        <v>37</v>
      </c>
      <c r="N503" s="30">
        <v>15000000</v>
      </c>
      <c r="O503" s="36" t="s">
        <v>545</v>
      </c>
      <c r="P503" s="31" t="s">
        <v>35</v>
      </c>
      <c r="Q503" s="26" t="s">
        <v>36</v>
      </c>
      <c r="R503" s="78" t="s">
        <v>37</v>
      </c>
    </row>
    <row r="504" spans="1:18" s="37" customFormat="1" ht="120" x14ac:dyDescent="0.25">
      <c r="A504" s="77" t="s">
        <v>492</v>
      </c>
      <c r="B504" s="31" t="s">
        <v>493</v>
      </c>
      <c r="C504" s="31" t="s">
        <v>494</v>
      </c>
      <c r="D504" s="31" t="s">
        <v>508</v>
      </c>
      <c r="E504" s="31" t="s">
        <v>542</v>
      </c>
      <c r="F504" s="31" t="s">
        <v>552</v>
      </c>
      <c r="G504" s="49" t="s">
        <v>553</v>
      </c>
      <c r="H504" s="31" t="s">
        <v>30</v>
      </c>
      <c r="I504" s="31" t="s">
        <v>31</v>
      </c>
      <c r="J504" s="31" t="s">
        <v>39</v>
      </c>
      <c r="K504" s="31" t="s">
        <v>64</v>
      </c>
      <c r="L504" s="35">
        <v>2</v>
      </c>
      <c r="M504" s="53" t="s">
        <v>37</v>
      </c>
      <c r="N504" s="30">
        <v>15000000</v>
      </c>
      <c r="O504" s="36" t="s">
        <v>545</v>
      </c>
      <c r="P504" s="31" t="s">
        <v>35</v>
      </c>
      <c r="Q504" s="26" t="s">
        <v>36</v>
      </c>
      <c r="R504" s="78" t="s">
        <v>37</v>
      </c>
    </row>
    <row r="505" spans="1:18" s="37" customFormat="1" ht="120" x14ac:dyDescent="0.25">
      <c r="A505" s="77" t="s">
        <v>492</v>
      </c>
      <c r="B505" s="31" t="s">
        <v>493</v>
      </c>
      <c r="C505" s="31" t="s">
        <v>494</v>
      </c>
      <c r="D505" s="31" t="s">
        <v>508</v>
      </c>
      <c r="E505" s="31" t="s">
        <v>542</v>
      </c>
      <c r="F505" s="31">
        <v>80111600</v>
      </c>
      <c r="G505" s="49" t="s">
        <v>554</v>
      </c>
      <c r="H505" s="31" t="s">
        <v>30</v>
      </c>
      <c r="I505" s="31" t="s">
        <v>31</v>
      </c>
      <c r="J505" s="31" t="s">
        <v>32</v>
      </c>
      <c r="K505" s="31" t="s">
        <v>32</v>
      </c>
      <c r="L505" s="31" t="s">
        <v>555</v>
      </c>
      <c r="M505" s="32">
        <v>3300000</v>
      </c>
      <c r="N505" s="30">
        <f>+M505*10+(M505/30*24)</f>
        <v>35640000</v>
      </c>
      <c r="O505" s="36" t="s">
        <v>545</v>
      </c>
      <c r="P505" s="31" t="s">
        <v>35</v>
      </c>
      <c r="Q505" s="26" t="s">
        <v>36</v>
      </c>
      <c r="R505" s="78" t="s">
        <v>37</v>
      </c>
    </row>
    <row r="506" spans="1:18" s="37" customFormat="1" ht="120" x14ac:dyDescent="0.25">
      <c r="A506" s="77" t="s">
        <v>492</v>
      </c>
      <c r="B506" s="31" t="s">
        <v>493</v>
      </c>
      <c r="C506" s="31" t="s">
        <v>494</v>
      </c>
      <c r="D506" s="31" t="s">
        <v>508</v>
      </c>
      <c r="E506" s="31" t="s">
        <v>542</v>
      </c>
      <c r="F506" s="31">
        <v>80111600</v>
      </c>
      <c r="G506" s="49" t="s">
        <v>556</v>
      </c>
      <c r="H506" s="31" t="s">
        <v>30</v>
      </c>
      <c r="I506" s="31" t="s">
        <v>31</v>
      </c>
      <c r="J506" s="31" t="s">
        <v>136</v>
      </c>
      <c r="K506" s="31" t="s">
        <v>136</v>
      </c>
      <c r="L506" s="26">
        <v>1</v>
      </c>
      <c r="M506" s="32">
        <v>3300000</v>
      </c>
      <c r="N506" s="30">
        <v>3300000</v>
      </c>
      <c r="O506" s="36" t="s">
        <v>545</v>
      </c>
      <c r="P506" s="31" t="s">
        <v>35</v>
      </c>
      <c r="Q506" s="26" t="s">
        <v>36</v>
      </c>
      <c r="R506" s="78" t="s">
        <v>37</v>
      </c>
    </row>
    <row r="507" spans="1:18" s="37" customFormat="1" ht="150" x14ac:dyDescent="0.25">
      <c r="A507" s="77" t="s">
        <v>492</v>
      </c>
      <c r="B507" s="31" t="s">
        <v>493</v>
      </c>
      <c r="C507" s="31" t="s">
        <v>494</v>
      </c>
      <c r="D507" s="31" t="s">
        <v>508</v>
      </c>
      <c r="E507" s="31" t="s">
        <v>542</v>
      </c>
      <c r="F507" s="31">
        <v>80111600</v>
      </c>
      <c r="G507" s="49" t="s">
        <v>557</v>
      </c>
      <c r="H507" s="31" t="s">
        <v>30</v>
      </c>
      <c r="I507" s="31" t="s">
        <v>31</v>
      </c>
      <c r="J507" s="31" t="s">
        <v>224</v>
      </c>
      <c r="K507" s="31" t="s">
        <v>224</v>
      </c>
      <c r="L507" s="26">
        <v>2.5</v>
      </c>
      <c r="M507" s="32">
        <v>3300000</v>
      </c>
      <c r="N507" s="30">
        <f t="shared" ref="N507:N539" si="106">+L507*M507</f>
        <v>8250000</v>
      </c>
      <c r="O507" s="36" t="s">
        <v>545</v>
      </c>
      <c r="P507" s="31" t="s">
        <v>35</v>
      </c>
      <c r="Q507" s="26" t="s">
        <v>36</v>
      </c>
      <c r="R507" s="78" t="s">
        <v>37</v>
      </c>
    </row>
    <row r="508" spans="1:18" s="37" customFormat="1" ht="135" x14ac:dyDescent="0.25">
      <c r="A508" s="77" t="s">
        <v>492</v>
      </c>
      <c r="B508" s="31" t="s">
        <v>493</v>
      </c>
      <c r="C508" s="31" t="s">
        <v>494</v>
      </c>
      <c r="D508" s="31" t="s">
        <v>508</v>
      </c>
      <c r="E508" s="31" t="s">
        <v>542</v>
      </c>
      <c r="F508" s="31">
        <v>80111600</v>
      </c>
      <c r="G508" s="49" t="s">
        <v>558</v>
      </c>
      <c r="H508" s="31" t="s">
        <v>30</v>
      </c>
      <c r="I508" s="31" t="s">
        <v>31</v>
      </c>
      <c r="J508" s="31" t="s">
        <v>223</v>
      </c>
      <c r="K508" s="31" t="s">
        <v>223</v>
      </c>
      <c r="L508" s="31" t="s">
        <v>559</v>
      </c>
      <c r="M508" s="32">
        <v>6180000</v>
      </c>
      <c r="N508" s="30">
        <f>+M508/30*77</f>
        <v>15862000</v>
      </c>
      <c r="O508" s="36" t="s">
        <v>545</v>
      </c>
      <c r="P508" s="31" t="s">
        <v>35</v>
      </c>
      <c r="Q508" s="26" t="s">
        <v>36</v>
      </c>
      <c r="R508" s="78" t="s">
        <v>37</v>
      </c>
    </row>
    <row r="509" spans="1:18" s="37" customFormat="1" ht="120" x14ac:dyDescent="0.25">
      <c r="A509" s="77" t="s">
        <v>492</v>
      </c>
      <c r="B509" s="31" t="s">
        <v>493</v>
      </c>
      <c r="C509" s="31" t="s">
        <v>494</v>
      </c>
      <c r="D509" s="31" t="s">
        <v>508</v>
      </c>
      <c r="E509" s="31" t="s">
        <v>542</v>
      </c>
      <c r="F509" s="31">
        <v>80111600</v>
      </c>
      <c r="G509" s="49" t="s">
        <v>560</v>
      </c>
      <c r="H509" s="31" t="s">
        <v>30</v>
      </c>
      <c r="I509" s="31" t="s">
        <v>31</v>
      </c>
      <c r="J509" s="31" t="s">
        <v>224</v>
      </c>
      <c r="K509" s="31" t="s">
        <v>224</v>
      </c>
      <c r="L509" s="26">
        <v>7</v>
      </c>
      <c r="M509" s="32">
        <v>3708000</v>
      </c>
      <c r="N509" s="30">
        <f t="shared" si="106"/>
        <v>25956000</v>
      </c>
      <c r="O509" s="36" t="s">
        <v>545</v>
      </c>
      <c r="P509" s="31" t="s">
        <v>35</v>
      </c>
      <c r="Q509" s="26" t="s">
        <v>36</v>
      </c>
      <c r="R509" s="78" t="s">
        <v>37</v>
      </c>
    </row>
    <row r="510" spans="1:18" s="37" customFormat="1" ht="120" x14ac:dyDescent="0.25">
      <c r="A510" s="77" t="s">
        <v>492</v>
      </c>
      <c r="B510" s="31" t="s">
        <v>493</v>
      </c>
      <c r="C510" s="31" t="s">
        <v>494</v>
      </c>
      <c r="D510" s="31" t="s">
        <v>508</v>
      </c>
      <c r="E510" s="31" t="s">
        <v>542</v>
      </c>
      <c r="F510" s="31">
        <v>80111600</v>
      </c>
      <c r="G510" s="49" t="s">
        <v>561</v>
      </c>
      <c r="H510" s="31" t="s">
        <v>30</v>
      </c>
      <c r="I510" s="31" t="s">
        <v>31</v>
      </c>
      <c r="J510" s="31" t="s">
        <v>63</v>
      </c>
      <c r="K510" s="31" t="s">
        <v>539</v>
      </c>
      <c r="L510" s="26">
        <v>3</v>
      </c>
      <c r="M510" s="32">
        <v>3708000</v>
      </c>
      <c r="N510" s="30">
        <v>11124000</v>
      </c>
      <c r="O510" s="36" t="s">
        <v>545</v>
      </c>
      <c r="P510" s="31" t="s">
        <v>35</v>
      </c>
      <c r="Q510" s="26" t="s">
        <v>36</v>
      </c>
      <c r="R510" s="78" t="s">
        <v>37</v>
      </c>
    </row>
    <row r="511" spans="1:18" s="37" customFormat="1" ht="120" x14ac:dyDescent="0.25">
      <c r="A511" s="77" t="s">
        <v>492</v>
      </c>
      <c r="B511" s="31" t="s">
        <v>493</v>
      </c>
      <c r="C511" s="31" t="s">
        <v>494</v>
      </c>
      <c r="D511" s="31" t="s">
        <v>508</v>
      </c>
      <c r="E511" s="31" t="s">
        <v>542</v>
      </c>
      <c r="F511" s="31">
        <v>80111600</v>
      </c>
      <c r="G511" s="49" t="s">
        <v>562</v>
      </c>
      <c r="H511" s="31" t="s">
        <v>43</v>
      </c>
      <c r="I511" s="31" t="s">
        <v>31</v>
      </c>
      <c r="J511" s="31" t="s">
        <v>224</v>
      </c>
      <c r="K511" s="31" t="s">
        <v>224</v>
      </c>
      <c r="L511" s="26">
        <v>7</v>
      </c>
      <c r="M511" s="32">
        <v>4120000</v>
      </c>
      <c r="N511" s="30">
        <f t="shared" si="106"/>
        <v>28840000</v>
      </c>
      <c r="O511" s="36" t="s">
        <v>545</v>
      </c>
      <c r="P511" s="31" t="s">
        <v>35</v>
      </c>
      <c r="Q511" s="26" t="s">
        <v>36</v>
      </c>
      <c r="R511" s="78" t="s">
        <v>37</v>
      </c>
    </row>
    <row r="512" spans="1:18" s="37" customFormat="1" ht="120" x14ac:dyDescent="0.25">
      <c r="A512" s="77" t="s">
        <v>492</v>
      </c>
      <c r="B512" s="31" t="s">
        <v>493</v>
      </c>
      <c r="C512" s="31" t="s">
        <v>494</v>
      </c>
      <c r="D512" s="31" t="s">
        <v>508</v>
      </c>
      <c r="E512" s="31" t="s">
        <v>542</v>
      </c>
      <c r="F512" s="56">
        <v>80111600</v>
      </c>
      <c r="G512" s="49" t="s">
        <v>563</v>
      </c>
      <c r="H512" s="56" t="s">
        <v>43</v>
      </c>
      <c r="I512" s="56" t="s">
        <v>31</v>
      </c>
      <c r="J512" s="31" t="s">
        <v>63</v>
      </c>
      <c r="K512" s="31" t="s">
        <v>539</v>
      </c>
      <c r="L512" s="66">
        <v>3</v>
      </c>
      <c r="M512" s="63">
        <v>4120000</v>
      </c>
      <c r="N512" s="30">
        <v>12360000</v>
      </c>
      <c r="O512" s="36" t="s">
        <v>545</v>
      </c>
      <c r="P512" s="31" t="s">
        <v>35</v>
      </c>
      <c r="Q512" s="26" t="s">
        <v>36</v>
      </c>
      <c r="R512" s="78" t="s">
        <v>37</v>
      </c>
    </row>
    <row r="513" spans="1:18" s="37" customFormat="1" ht="120" x14ac:dyDescent="0.25">
      <c r="A513" s="77" t="s">
        <v>492</v>
      </c>
      <c r="B513" s="31" t="s">
        <v>493</v>
      </c>
      <c r="C513" s="31" t="s">
        <v>494</v>
      </c>
      <c r="D513" s="31" t="s">
        <v>508</v>
      </c>
      <c r="E513" s="31" t="s">
        <v>542</v>
      </c>
      <c r="F513" s="31">
        <v>80111600</v>
      </c>
      <c r="G513" s="49" t="s">
        <v>564</v>
      </c>
      <c r="H513" s="31" t="s">
        <v>30</v>
      </c>
      <c r="I513" s="31" t="s">
        <v>31</v>
      </c>
      <c r="J513" s="31" t="s">
        <v>224</v>
      </c>
      <c r="K513" s="31" t="s">
        <v>224</v>
      </c>
      <c r="L513" s="26">
        <v>7</v>
      </c>
      <c r="M513" s="32">
        <v>3708000</v>
      </c>
      <c r="N513" s="30">
        <f t="shared" si="106"/>
        <v>25956000</v>
      </c>
      <c r="O513" s="36" t="s">
        <v>545</v>
      </c>
      <c r="P513" s="31" t="s">
        <v>35</v>
      </c>
      <c r="Q513" s="26" t="s">
        <v>36</v>
      </c>
      <c r="R513" s="78" t="s">
        <v>37</v>
      </c>
    </row>
    <row r="514" spans="1:18" s="37" customFormat="1" ht="120" x14ac:dyDescent="0.25">
      <c r="A514" s="77" t="s">
        <v>492</v>
      </c>
      <c r="B514" s="31" t="s">
        <v>493</v>
      </c>
      <c r="C514" s="31" t="s">
        <v>494</v>
      </c>
      <c r="D514" s="31" t="s">
        <v>508</v>
      </c>
      <c r="E514" s="31" t="s">
        <v>542</v>
      </c>
      <c r="F514" s="31">
        <v>80111600</v>
      </c>
      <c r="G514" s="49" t="s">
        <v>565</v>
      </c>
      <c r="H514" s="31" t="s">
        <v>30</v>
      </c>
      <c r="I514" s="31" t="s">
        <v>31</v>
      </c>
      <c r="J514" s="31" t="s">
        <v>63</v>
      </c>
      <c r="K514" s="31" t="s">
        <v>539</v>
      </c>
      <c r="L514" s="26">
        <v>3</v>
      </c>
      <c r="M514" s="32">
        <v>3708000</v>
      </c>
      <c r="N514" s="30">
        <v>11124000</v>
      </c>
      <c r="O514" s="36" t="s">
        <v>545</v>
      </c>
      <c r="P514" s="31" t="s">
        <v>35</v>
      </c>
      <c r="Q514" s="26" t="s">
        <v>36</v>
      </c>
      <c r="R514" s="78" t="s">
        <v>37</v>
      </c>
    </row>
    <row r="515" spans="1:18" s="37" customFormat="1" ht="120" x14ac:dyDescent="0.25">
      <c r="A515" s="77" t="s">
        <v>492</v>
      </c>
      <c r="B515" s="31" t="s">
        <v>493</v>
      </c>
      <c r="C515" s="31" t="s">
        <v>494</v>
      </c>
      <c r="D515" s="31" t="s">
        <v>508</v>
      </c>
      <c r="E515" s="31" t="s">
        <v>542</v>
      </c>
      <c r="F515" s="31">
        <v>80111600</v>
      </c>
      <c r="G515" s="49" t="s">
        <v>566</v>
      </c>
      <c r="H515" s="31" t="s">
        <v>30</v>
      </c>
      <c r="I515" s="31" t="s">
        <v>31</v>
      </c>
      <c r="J515" s="31" t="s">
        <v>32</v>
      </c>
      <c r="K515" s="31" t="s">
        <v>32</v>
      </c>
      <c r="L515" s="26">
        <v>7</v>
      </c>
      <c r="M515" s="32">
        <v>4120000</v>
      </c>
      <c r="N515" s="30">
        <f t="shared" si="106"/>
        <v>28840000</v>
      </c>
      <c r="O515" s="36" t="s">
        <v>545</v>
      </c>
      <c r="P515" s="31" t="s">
        <v>35</v>
      </c>
      <c r="Q515" s="26" t="s">
        <v>36</v>
      </c>
      <c r="R515" s="78" t="s">
        <v>37</v>
      </c>
    </row>
    <row r="516" spans="1:18" s="37" customFormat="1" ht="120" x14ac:dyDescent="0.25">
      <c r="A516" s="77" t="s">
        <v>492</v>
      </c>
      <c r="B516" s="31" t="s">
        <v>493</v>
      </c>
      <c r="C516" s="31" t="s">
        <v>494</v>
      </c>
      <c r="D516" s="31" t="s">
        <v>508</v>
      </c>
      <c r="E516" s="31" t="s">
        <v>542</v>
      </c>
      <c r="F516" s="31">
        <v>80111600</v>
      </c>
      <c r="G516" s="49" t="s">
        <v>567</v>
      </c>
      <c r="H516" s="31" t="s">
        <v>30</v>
      </c>
      <c r="I516" s="31" t="s">
        <v>31</v>
      </c>
      <c r="J516" s="31" t="s">
        <v>106</v>
      </c>
      <c r="K516" s="31" t="s">
        <v>106</v>
      </c>
      <c r="L516" s="26">
        <v>2</v>
      </c>
      <c r="M516" s="32">
        <v>4120000</v>
      </c>
      <c r="N516" s="30">
        <f>+M516*L516</f>
        <v>8240000</v>
      </c>
      <c r="O516" s="36" t="s">
        <v>545</v>
      </c>
      <c r="P516" s="31" t="s">
        <v>35</v>
      </c>
      <c r="Q516" s="26" t="s">
        <v>36</v>
      </c>
      <c r="R516" s="78" t="s">
        <v>37</v>
      </c>
    </row>
    <row r="517" spans="1:18" s="37" customFormat="1" ht="120" x14ac:dyDescent="0.25">
      <c r="A517" s="77" t="s">
        <v>492</v>
      </c>
      <c r="B517" s="31" t="s">
        <v>493</v>
      </c>
      <c r="C517" s="31" t="s">
        <v>494</v>
      </c>
      <c r="D517" s="31" t="s">
        <v>508</v>
      </c>
      <c r="E517" s="31" t="s">
        <v>542</v>
      </c>
      <c r="F517" s="31">
        <v>80111600</v>
      </c>
      <c r="G517" s="49" t="s">
        <v>568</v>
      </c>
      <c r="H517" s="31" t="s">
        <v>30</v>
      </c>
      <c r="I517" s="31" t="s">
        <v>31</v>
      </c>
      <c r="J517" s="31" t="s">
        <v>32</v>
      </c>
      <c r="K517" s="31" t="s">
        <v>32</v>
      </c>
      <c r="L517" s="26">
        <v>3</v>
      </c>
      <c r="M517" s="32">
        <v>4120000</v>
      </c>
      <c r="N517" s="30">
        <f t="shared" ref="N517" si="107">+L517*M517</f>
        <v>12360000</v>
      </c>
      <c r="O517" s="36" t="s">
        <v>545</v>
      </c>
      <c r="P517" s="31" t="s">
        <v>35</v>
      </c>
      <c r="Q517" s="26" t="s">
        <v>36</v>
      </c>
      <c r="R517" s="78" t="s">
        <v>37</v>
      </c>
    </row>
    <row r="518" spans="1:18" s="37" customFormat="1" ht="135" x14ac:dyDescent="0.25">
      <c r="A518" s="77" t="s">
        <v>492</v>
      </c>
      <c r="B518" s="31" t="s">
        <v>493</v>
      </c>
      <c r="C518" s="31" t="s">
        <v>494</v>
      </c>
      <c r="D518" s="31" t="s">
        <v>508</v>
      </c>
      <c r="E518" s="31" t="s">
        <v>542</v>
      </c>
      <c r="F518" s="31">
        <v>80111600</v>
      </c>
      <c r="G518" s="49" t="s">
        <v>569</v>
      </c>
      <c r="H518" s="31" t="s">
        <v>30</v>
      </c>
      <c r="I518" s="31" t="s">
        <v>31</v>
      </c>
      <c r="J518" s="31" t="s">
        <v>32</v>
      </c>
      <c r="K518" s="31" t="s">
        <v>32</v>
      </c>
      <c r="L518" s="26">
        <v>3</v>
      </c>
      <c r="M518" s="32">
        <v>4120000</v>
      </c>
      <c r="N518" s="30">
        <f t="shared" si="106"/>
        <v>12360000</v>
      </c>
      <c r="O518" s="36" t="s">
        <v>545</v>
      </c>
      <c r="P518" s="31" t="s">
        <v>35</v>
      </c>
      <c r="Q518" s="26" t="s">
        <v>36</v>
      </c>
      <c r="R518" s="78" t="s">
        <v>37</v>
      </c>
    </row>
    <row r="519" spans="1:18" s="37" customFormat="1" ht="120" x14ac:dyDescent="0.25">
      <c r="A519" s="77" t="s">
        <v>492</v>
      </c>
      <c r="B519" s="31" t="s">
        <v>493</v>
      </c>
      <c r="C519" s="31" t="s">
        <v>494</v>
      </c>
      <c r="D519" s="31" t="s">
        <v>508</v>
      </c>
      <c r="E519" s="31" t="s">
        <v>542</v>
      </c>
      <c r="F519" s="31">
        <v>80111600</v>
      </c>
      <c r="G519" s="49" t="s">
        <v>570</v>
      </c>
      <c r="H519" s="31" t="s">
        <v>30</v>
      </c>
      <c r="I519" s="31" t="s">
        <v>31</v>
      </c>
      <c r="J519" s="31" t="s">
        <v>224</v>
      </c>
      <c r="K519" s="31" t="s">
        <v>224</v>
      </c>
      <c r="L519" s="26">
        <v>7</v>
      </c>
      <c r="M519" s="32">
        <v>4120000</v>
      </c>
      <c r="N519" s="30">
        <f t="shared" si="106"/>
        <v>28840000</v>
      </c>
      <c r="O519" s="36" t="s">
        <v>545</v>
      </c>
      <c r="P519" s="31" t="s">
        <v>35</v>
      </c>
      <c r="Q519" s="26" t="s">
        <v>36</v>
      </c>
      <c r="R519" s="78" t="s">
        <v>37</v>
      </c>
    </row>
    <row r="520" spans="1:18" s="37" customFormat="1" ht="120" x14ac:dyDescent="0.25">
      <c r="A520" s="77" t="s">
        <v>492</v>
      </c>
      <c r="B520" s="31" t="s">
        <v>493</v>
      </c>
      <c r="C520" s="31" t="s">
        <v>494</v>
      </c>
      <c r="D520" s="31" t="s">
        <v>508</v>
      </c>
      <c r="E520" s="31" t="s">
        <v>542</v>
      </c>
      <c r="F520" s="31">
        <v>80111600</v>
      </c>
      <c r="G520" s="49" t="s">
        <v>571</v>
      </c>
      <c r="H520" s="31" t="s">
        <v>30</v>
      </c>
      <c r="I520" s="31" t="s">
        <v>31</v>
      </c>
      <c r="J520" s="31" t="s">
        <v>106</v>
      </c>
      <c r="K520" s="31" t="s">
        <v>106</v>
      </c>
      <c r="L520" s="26">
        <v>2.5</v>
      </c>
      <c r="M520" s="32">
        <v>4120000</v>
      </c>
      <c r="N520" s="30">
        <v>10300000</v>
      </c>
      <c r="O520" s="36" t="s">
        <v>545</v>
      </c>
      <c r="P520" s="31" t="s">
        <v>35</v>
      </c>
      <c r="Q520" s="26" t="s">
        <v>36</v>
      </c>
      <c r="R520" s="78" t="s">
        <v>329</v>
      </c>
    </row>
    <row r="521" spans="1:18" s="37" customFormat="1" ht="120" x14ac:dyDescent="0.25">
      <c r="A521" s="77" t="s">
        <v>492</v>
      </c>
      <c r="B521" s="31" t="s">
        <v>493</v>
      </c>
      <c r="C521" s="31" t="s">
        <v>494</v>
      </c>
      <c r="D521" s="31" t="s">
        <v>508</v>
      </c>
      <c r="E521" s="31" t="s">
        <v>542</v>
      </c>
      <c r="F521" s="31">
        <v>80111600</v>
      </c>
      <c r="G521" s="49" t="s">
        <v>572</v>
      </c>
      <c r="H521" s="31" t="s">
        <v>573</v>
      </c>
      <c r="I521" s="31" t="s">
        <v>31</v>
      </c>
      <c r="J521" s="31" t="s">
        <v>224</v>
      </c>
      <c r="K521" s="31" t="s">
        <v>224</v>
      </c>
      <c r="L521" s="26">
        <v>7</v>
      </c>
      <c r="M521" s="32">
        <v>4120000</v>
      </c>
      <c r="N521" s="30">
        <f t="shared" si="106"/>
        <v>28840000</v>
      </c>
      <c r="O521" s="36" t="s">
        <v>545</v>
      </c>
      <c r="P521" s="31" t="s">
        <v>35</v>
      </c>
      <c r="Q521" s="26" t="s">
        <v>36</v>
      </c>
      <c r="R521" s="78" t="s">
        <v>37</v>
      </c>
    </row>
    <row r="522" spans="1:18" s="37" customFormat="1" ht="120" x14ac:dyDescent="0.25">
      <c r="A522" s="77" t="s">
        <v>492</v>
      </c>
      <c r="B522" s="31" t="s">
        <v>493</v>
      </c>
      <c r="C522" s="31" t="s">
        <v>494</v>
      </c>
      <c r="D522" s="31" t="s">
        <v>508</v>
      </c>
      <c r="E522" s="31" t="s">
        <v>542</v>
      </c>
      <c r="F522" s="31">
        <v>80111600</v>
      </c>
      <c r="G522" s="49" t="s">
        <v>574</v>
      </c>
      <c r="H522" s="120" t="s">
        <v>43</v>
      </c>
      <c r="I522" s="120" t="s">
        <v>31</v>
      </c>
      <c r="J522" s="31" t="s">
        <v>63</v>
      </c>
      <c r="K522" s="31" t="s">
        <v>539</v>
      </c>
      <c r="L522" s="117">
        <v>3</v>
      </c>
      <c r="M522" s="107">
        <v>4120000</v>
      </c>
      <c r="N522" s="30">
        <v>12360000</v>
      </c>
      <c r="O522" s="120" t="s">
        <v>545</v>
      </c>
      <c r="P522" s="31" t="s">
        <v>35</v>
      </c>
      <c r="Q522" s="26" t="s">
        <v>36</v>
      </c>
      <c r="R522" s="78" t="s">
        <v>37</v>
      </c>
    </row>
    <row r="523" spans="1:18" s="37" customFormat="1" ht="120" x14ac:dyDescent="0.25">
      <c r="A523" s="77" t="s">
        <v>492</v>
      </c>
      <c r="B523" s="31" t="s">
        <v>493</v>
      </c>
      <c r="C523" s="31" t="s">
        <v>494</v>
      </c>
      <c r="D523" s="31" t="s">
        <v>508</v>
      </c>
      <c r="E523" s="31" t="s">
        <v>542</v>
      </c>
      <c r="F523" s="31">
        <v>80111600</v>
      </c>
      <c r="G523" s="49" t="s">
        <v>575</v>
      </c>
      <c r="H523" s="31" t="s">
        <v>30</v>
      </c>
      <c r="I523" s="31" t="s">
        <v>31</v>
      </c>
      <c r="J523" s="31" t="s">
        <v>224</v>
      </c>
      <c r="K523" s="31" t="s">
        <v>224</v>
      </c>
      <c r="L523" s="26">
        <v>7</v>
      </c>
      <c r="M523" s="32">
        <v>3708000</v>
      </c>
      <c r="N523" s="30">
        <f t="shared" si="106"/>
        <v>25956000</v>
      </c>
      <c r="O523" s="36" t="s">
        <v>545</v>
      </c>
      <c r="P523" s="31" t="s">
        <v>35</v>
      </c>
      <c r="Q523" s="26" t="s">
        <v>36</v>
      </c>
      <c r="R523" s="78" t="s">
        <v>37</v>
      </c>
    </row>
    <row r="524" spans="1:18" s="37" customFormat="1" ht="120" x14ac:dyDescent="0.25">
      <c r="A524" s="77" t="s">
        <v>492</v>
      </c>
      <c r="B524" s="31" t="s">
        <v>493</v>
      </c>
      <c r="C524" s="31" t="s">
        <v>494</v>
      </c>
      <c r="D524" s="31" t="s">
        <v>508</v>
      </c>
      <c r="E524" s="31" t="s">
        <v>542</v>
      </c>
      <c r="F524" s="31">
        <v>80111600</v>
      </c>
      <c r="G524" s="49" t="s">
        <v>576</v>
      </c>
      <c r="H524" s="31" t="s">
        <v>30</v>
      </c>
      <c r="I524" s="31" t="s">
        <v>31</v>
      </c>
      <c r="J524" s="31" t="s">
        <v>106</v>
      </c>
      <c r="K524" s="31" t="s">
        <v>106</v>
      </c>
      <c r="L524" s="26" t="s">
        <v>577</v>
      </c>
      <c r="M524" s="32">
        <v>3708000</v>
      </c>
      <c r="N524" s="30">
        <v>7041200</v>
      </c>
      <c r="O524" s="36" t="s">
        <v>545</v>
      </c>
      <c r="P524" s="31" t="s">
        <v>35</v>
      </c>
      <c r="Q524" s="26" t="s">
        <v>36</v>
      </c>
      <c r="R524" s="78" t="s">
        <v>37</v>
      </c>
    </row>
    <row r="525" spans="1:18" s="37" customFormat="1" ht="120" x14ac:dyDescent="0.25">
      <c r="A525" s="77" t="s">
        <v>492</v>
      </c>
      <c r="B525" s="31" t="s">
        <v>493</v>
      </c>
      <c r="C525" s="31" t="s">
        <v>494</v>
      </c>
      <c r="D525" s="31" t="s">
        <v>508</v>
      </c>
      <c r="E525" s="31" t="s">
        <v>542</v>
      </c>
      <c r="F525" s="31">
        <v>80111600</v>
      </c>
      <c r="G525" s="49" t="s">
        <v>578</v>
      </c>
      <c r="H525" s="31" t="s">
        <v>30</v>
      </c>
      <c r="I525" s="31" t="s">
        <v>31</v>
      </c>
      <c r="J525" s="31" t="s">
        <v>32</v>
      </c>
      <c r="K525" s="31" t="s">
        <v>32</v>
      </c>
      <c r="L525" s="26">
        <v>7</v>
      </c>
      <c r="M525" s="32">
        <v>3200000</v>
      </c>
      <c r="N525" s="30">
        <f t="shared" si="106"/>
        <v>22400000</v>
      </c>
      <c r="O525" s="36" t="s">
        <v>545</v>
      </c>
      <c r="P525" s="31" t="s">
        <v>35</v>
      </c>
      <c r="Q525" s="26" t="s">
        <v>36</v>
      </c>
      <c r="R525" s="78" t="s">
        <v>37</v>
      </c>
    </row>
    <row r="526" spans="1:18" s="37" customFormat="1" ht="120" x14ac:dyDescent="0.25">
      <c r="A526" s="77" t="s">
        <v>492</v>
      </c>
      <c r="B526" s="31" t="s">
        <v>493</v>
      </c>
      <c r="C526" s="31" t="s">
        <v>494</v>
      </c>
      <c r="D526" s="31" t="s">
        <v>508</v>
      </c>
      <c r="E526" s="31" t="s">
        <v>542</v>
      </c>
      <c r="F526" s="31">
        <v>80111600</v>
      </c>
      <c r="G526" s="49" t="s">
        <v>579</v>
      </c>
      <c r="H526" s="31" t="s">
        <v>30</v>
      </c>
      <c r="I526" s="31" t="s">
        <v>31</v>
      </c>
      <c r="J526" s="31" t="s">
        <v>106</v>
      </c>
      <c r="K526" s="31" t="s">
        <v>106</v>
      </c>
      <c r="L526" s="26">
        <v>3.5</v>
      </c>
      <c r="M526" s="32">
        <v>3200000</v>
      </c>
      <c r="N526" s="30">
        <f>+M526*L526</f>
        <v>11200000</v>
      </c>
      <c r="O526" s="36" t="s">
        <v>545</v>
      </c>
      <c r="P526" s="31" t="s">
        <v>35</v>
      </c>
      <c r="Q526" s="26" t="s">
        <v>36</v>
      </c>
      <c r="R526" s="78" t="s">
        <v>37</v>
      </c>
    </row>
    <row r="527" spans="1:18" s="37" customFormat="1" ht="120" x14ac:dyDescent="0.25">
      <c r="A527" s="77" t="s">
        <v>492</v>
      </c>
      <c r="B527" s="31" t="s">
        <v>493</v>
      </c>
      <c r="C527" s="31" t="s">
        <v>494</v>
      </c>
      <c r="D527" s="31" t="s">
        <v>508</v>
      </c>
      <c r="E527" s="31" t="s">
        <v>542</v>
      </c>
      <c r="F527" s="31">
        <v>80111600</v>
      </c>
      <c r="G527" s="49" t="s">
        <v>580</v>
      </c>
      <c r="H527" s="31" t="s">
        <v>30</v>
      </c>
      <c r="I527" s="31" t="s">
        <v>31</v>
      </c>
      <c r="J527" s="31" t="s">
        <v>32</v>
      </c>
      <c r="K527" s="31" t="s">
        <v>32</v>
      </c>
      <c r="L527" s="26">
        <v>7</v>
      </c>
      <c r="M527" s="32">
        <v>4120000</v>
      </c>
      <c r="N527" s="30">
        <f t="shared" si="106"/>
        <v>28840000</v>
      </c>
      <c r="O527" s="36" t="s">
        <v>545</v>
      </c>
      <c r="P527" s="31" t="s">
        <v>35</v>
      </c>
      <c r="Q527" s="26" t="s">
        <v>36</v>
      </c>
      <c r="R527" s="78" t="s">
        <v>37</v>
      </c>
    </row>
    <row r="528" spans="1:18" s="37" customFormat="1" ht="120" x14ac:dyDescent="0.25">
      <c r="A528" s="77" t="s">
        <v>492</v>
      </c>
      <c r="B528" s="31" t="s">
        <v>493</v>
      </c>
      <c r="C528" s="31" t="s">
        <v>494</v>
      </c>
      <c r="D528" s="31" t="s">
        <v>508</v>
      </c>
      <c r="E528" s="31" t="s">
        <v>542</v>
      </c>
      <c r="F528" s="31">
        <v>80111600</v>
      </c>
      <c r="G528" s="49" t="s">
        <v>580</v>
      </c>
      <c r="H528" s="31" t="s">
        <v>30</v>
      </c>
      <c r="I528" s="31" t="s">
        <v>31</v>
      </c>
      <c r="J528" s="31" t="s">
        <v>106</v>
      </c>
      <c r="K528" s="31" t="s">
        <v>106</v>
      </c>
      <c r="L528" s="26">
        <v>4</v>
      </c>
      <c r="M528" s="32">
        <v>4120000</v>
      </c>
      <c r="N528" s="30">
        <v>16480000</v>
      </c>
      <c r="O528" s="36" t="s">
        <v>545</v>
      </c>
      <c r="P528" s="31" t="s">
        <v>35</v>
      </c>
      <c r="Q528" s="26" t="s">
        <v>36</v>
      </c>
      <c r="R528" s="78" t="s">
        <v>37</v>
      </c>
    </row>
    <row r="529" spans="1:18" s="37" customFormat="1" ht="120" x14ac:dyDescent="0.25">
      <c r="A529" s="77" t="s">
        <v>492</v>
      </c>
      <c r="B529" s="31" t="s">
        <v>493</v>
      </c>
      <c r="C529" s="31" t="s">
        <v>494</v>
      </c>
      <c r="D529" s="31" t="s">
        <v>508</v>
      </c>
      <c r="E529" s="31" t="s">
        <v>542</v>
      </c>
      <c r="F529" s="31">
        <v>80111600</v>
      </c>
      <c r="G529" s="49" t="s">
        <v>581</v>
      </c>
      <c r="H529" s="31" t="s">
        <v>30</v>
      </c>
      <c r="I529" s="31" t="s">
        <v>31</v>
      </c>
      <c r="J529" s="31" t="s">
        <v>32</v>
      </c>
      <c r="K529" s="31" t="s">
        <v>32</v>
      </c>
      <c r="L529" s="26">
        <v>7</v>
      </c>
      <c r="M529" s="32">
        <v>3400000</v>
      </c>
      <c r="N529" s="30">
        <f t="shared" si="106"/>
        <v>23800000</v>
      </c>
      <c r="O529" s="36" t="s">
        <v>545</v>
      </c>
      <c r="P529" s="31" t="s">
        <v>35</v>
      </c>
      <c r="Q529" s="26" t="s">
        <v>36</v>
      </c>
      <c r="R529" s="78" t="s">
        <v>37</v>
      </c>
    </row>
    <row r="530" spans="1:18" s="37" customFormat="1" ht="120" x14ac:dyDescent="0.25">
      <c r="A530" s="77" t="s">
        <v>492</v>
      </c>
      <c r="B530" s="31" t="s">
        <v>493</v>
      </c>
      <c r="C530" s="31" t="s">
        <v>494</v>
      </c>
      <c r="D530" s="31" t="s">
        <v>508</v>
      </c>
      <c r="E530" s="31" t="s">
        <v>542</v>
      </c>
      <c r="F530" s="31">
        <v>80111600</v>
      </c>
      <c r="G530" s="49" t="s">
        <v>582</v>
      </c>
      <c r="H530" s="31" t="s">
        <v>30</v>
      </c>
      <c r="I530" s="31" t="s">
        <v>31</v>
      </c>
      <c r="J530" s="31" t="s">
        <v>106</v>
      </c>
      <c r="K530" s="31" t="s">
        <v>106</v>
      </c>
      <c r="L530" s="26">
        <v>3.5</v>
      </c>
      <c r="M530" s="32">
        <v>3400000</v>
      </c>
      <c r="N530" s="30">
        <f>+M530*L530</f>
        <v>11900000</v>
      </c>
      <c r="O530" s="36" t="s">
        <v>545</v>
      </c>
      <c r="P530" s="31" t="s">
        <v>35</v>
      </c>
      <c r="Q530" s="26" t="s">
        <v>36</v>
      </c>
      <c r="R530" s="78" t="s">
        <v>37</v>
      </c>
    </row>
    <row r="531" spans="1:18" s="37" customFormat="1" ht="120" x14ac:dyDescent="0.25">
      <c r="A531" s="77" t="s">
        <v>492</v>
      </c>
      <c r="B531" s="31" t="s">
        <v>493</v>
      </c>
      <c r="C531" s="31" t="s">
        <v>494</v>
      </c>
      <c r="D531" s="31" t="s">
        <v>508</v>
      </c>
      <c r="E531" s="31" t="s">
        <v>542</v>
      </c>
      <c r="F531" s="31">
        <v>80111600</v>
      </c>
      <c r="G531" s="49" t="s">
        <v>583</v>
      </c>
      <c r="H531" s="31" t="s">
        <v>30</v>
      </c>
      <c r="I531" s="31" t="s">
        <v>31</v>
      </c>
      <c r="J531" s="31" t="s">
        <v>32</v>
      </c>
      <c r="K531" s="31" t="s">
        <v>32</v>
      </c>
      <c r="L531" s="26">
        <v>7</v>
      </c>
      <c r="M531" s="32">
        <v>2680000</v>
      </c>
      <c r="N531" s="30">
        <f t="shared" si="106"/>
        <v>18760000</v>
      </c>
      <c r="O531" s="36" t="s">
        <v>545</v>
      </c>
      <c r="P531" s="31" t="s">
        <v>35</v>
      </c>
      <c r="Q531" s="26" t="s">
        <v>36</v>
      </c>
      <c r="R531" s="78" t="s">
        <v>37</v>
      </c>
    </row>
    <row r="532" spans="1:18" s="37" customFormat="1" ht="135" x14ac:dyDescent="0.25">
      <c r="A532" s="77" t="s">
        <v>492</v>
      </c>
      <c r="B532" s="31" t="s">
        <v>493</v>
      </c>
      <c r="C532" s="31" t="s">
        <v>494</v>
      </c>
      <c r="D532" s="31" t="s">
        <v>508</v>
      </c>
      <c r="E532" s="31" t="s">
        <v>542</v>
      </c>
      <c r="F532" s="31">
        <v>80111600</v>
      </c>
      <c r="G532" s="49" t="s">
        <v>584</v>
      </c>
      <c r="H532" s="31" t="s">
        <v>30</v>
      </c>
      <c r="I532" s="31" t="s">
        <v>31</v>
      </c>
      <c r="J532" s="31" t="s">
        <v>63</v>
      </c>
      <c r="K532" s="31" t="s">
        <v>539</v>
      </c>
      <c r="L532" s="31" t="s">
        <v>585</v>
      </c>
      <c r="M532" s="32">
        <v>2680000</v>
      </c>
      <c r="N532" s="30">
        <v>8665333</v>
      </c>
      <c r="O532" s="36" t="s">
        <v>545</v>
      </c>
      <c r="P532" s="31" t="s">
        <v>35</v>
      </c>
      <c r="Q532" s="26" t="s">
        <v>36</v>
      </c>
      <c r="R532" s="78" t="s">
        <v>37</v>
      </c>
    </row>
    <row r="533" spans="1:18" s="37" customFormat="1" ht="120" x14ac:dyDescent="0.25">
      <c r="A533" s="77" t="s">
        <v>492</v>
      </c>
      <c r="B533" s="31" t="s">
        <v>493</v>
      </c>
      <c r="C533" s="31" t="s">
        <v>494</v>
      </c>
      <c r="D533" s="31" t="s">
        <v>508</v>
      </c>
      <c r="E533" s="31" t="s">
        <v>542</v>
      </c>
      <c r="F533" s="31">
        <v>80111600</v>
      </c>
      <c r="G533" s="49" t="s">
        <v>586</v>
      </c>
      <c r="H533" s="31" t="s">
        <v>30</v>
      </c>
      <c r="I533" s="31" t="s">
        <v>31</v>
      </c>
      <c r="J533" s="31" t="s">
        <v>32</v>
      </c>
      <c r="K533" s="31" t="s">
        <v>32</v>
      </c>
      <c r="L533" s="26">
        <v>7</v>
      </c>
      <c r="M533" s="32">
        <v>3420000</v>
      </c>
      <c r="N533" s="30">
        <f t="shared" si="106"/>
        <v>23940000</v>
      </c>
      <c r="O533" s="36" t="s">
        <v>545</v>
      </c>
      <c r="P533" s="31" t="s">
        <v>35</v>
      </c>
      <c r="Q533" s="26" t="s">
        <v>36</v>
      </c>
      <c r="R533" s="78" t="s">
        <v>37</v>
      </c>
    </row>
    <row r="534" spans="1:18" s="37" customFormat="1" ht="120" x14ac:dyDescent="0.25">
      <c r="A534" s="77" t="s">
        <v>492</v>
      </c>
      <c r="B534" s="31" t="s">
        <v>493</v>
      </c>
      <c r="C534" s="31" t="s">
        <v>494</v>
      </c>
      <c r="D534" s="31" t="s">
        <v>508</v>
      </c>
      <c r="E534" s="31" t="s">
        <v>542</v>
      </c>
      <c r="F534" s="31">
        <v>80111600</v>
      </c>
      <c r="G534" s="49" t="s">
        <v>587</v>
      </c>
      <c r="H534" s="31" t="s">
        <v>30</v>
      </c>
      <c r="I534" s="31" t="s">
        <v>31</v>
      </c>
      <c r="J534" s="31" t="s">
        <v>106</v>
      </c>
      <c r="K534" s="31" t="s">
        <v>106</v>
      </c>
      <c r="L534" s="26">
        <v>3</v>
      </c>
      <c r="M534" s="32">
        <v>3420000</v>
      </c>
      <c r="N534" s="30">
        <v>10260000</v>
      </c>
      <c r="O534" s="36" t="s">
        <v>545</v>
      </c>
      <c r="P534" s="31" t="s">
        <v>35</v>
      </c>
      <c r="Q534" s="26" t="s">
        <v>36</v>
      </c>
      <c r="R534" s="78" t="s">
        <v>37</v>
      </c>
    </row>
    <row r="535" spans="1:18" s="37" customFormat="1" ht="135" x14ac:dyDescent="0.25">
      <c r="A535" s="77" t="s">
        <v>492</v>
      </c>
      <c r="B535" s="31" t="s">
        <v>493</v>
      </c>
      <c r="C535" s="31" t="s">
        <v>494</v>
      </c>
      <c r="D535" s="31" t="s">
        <v>508</v>
      </c>
      <c r="E535" s="31" t="s">
        <v>542</v>
      </c>
      <c r="F535" s="31">
        <v>80111600</v>
      </c>
      <c r="G535" s="49" t="s">
        <v>588</v>
      </c>
      <c r="H535" s="31" t="s">
        <v>43</v>
      </c>
      <c r="I535" s="31" t="s">
        <v>31</v>
      </c>
      <c r="J535" s="31" t="s">
        <v>32</v>
      </c>
      <c r="K535" s="31" t="s">
        <v>32</v>
      </c>
      <c r="L535" s="26">
        <v>7</v>
      </c>
      <c r="M535" s="32">
        <v>4330000</v>
      </c>
      <c r="N535" s="30">
        <f t="shared" si="106"/>
        <v>30310000</v>
      </c>
      <c r="O535" s="36" t="s">
        <v>545</v>
      </c>
      <c r="P535" s="31" t="s">
        <v>35</v>
      </c>
      <c r="Q535" s="26" t="s">
        <v>36</v>
      </c>
      <c r="R535" s="78" t="s">
        <v>37</v>
      </c>
    </row>
    <row r="536" spans="1:18" s="37" customFormat="1" ht="135" x14ac:dyDescent="0.25">
      <c r="A536" s="77" t="s">
        <v>492</v>
      </c>
      <c r="B536" s="31" t="s">
        <v>493</v>
      </c>
      <c r="C536" s="31" t="s">
        <v>494</v>
      </c>
      <c r="D536" s="31" t="s">
        <v>508</v>
      </c>
      <c r="E536" s="31" t="s">
        <v>542</v>
      </c>
      <c r="F536" s="31">
        <v>80111600</v>
      </c>
      <c r="G536" s="49" t="s">
        <v>588</v>
      </c>
      <c r="H536" s="31" t="s">
        <v>43</v>
      </c>
      <c r="I536" s="31" t="s">
        <v>31</v>
      </c>
      <c r="J536" s="31" t="s">
        <v>63</v>
      </c>
      <c r="K536" s="31" t="s">
        <v>539</v>
      </c>
      <c r="L536" s="26">
        <v>4.5</v>
      </c>
      <c r="M536" s="32">
        <v>4330000</v>
      </c>
      <c r="N536" s="30">
        <v>19485000</v>
      </c>
      <c r="O536" s="36" t="s">
        <v>545</v>
      </c>
      <c r="P536" s="31" t="s">
        <v>35</v>
      </c>
      <c r="Q536" s="26" t="s">
        <v>36</v>
      </c>
      <c r="R536" s="78" t="s">
        <v>37</v>
      </c>
    </row>
    <row r="537" spans="1:18" s="37" customFormat="1" ht="120" x14ac:dyDescent="0.25">
      <c r="A537" s="77" t="s">
        <v>492</v>
      </c>
      <c r="B537" s="31" t="s">
        <v>493</v>
      </c>
      <c r="C537" s="31" t="s">
        <v>494</v>
      </c>
      <c r="D537" s="31" t="s">
        <v>508</v>
      </c>
      <c r="E537" s="31" t="s">
        <v>542</v>
      </c>
      <c r="F537" s="31">
        <v>80111600</v>
      </c>
      <c r="G537" s="49" t="s">
        <v>589</v>
      </c>
      <c r="H537" s="31" t="s">
        <v>43</v>
      </c>
      <c r="I537" s="31" t="s">
        <v>31</v>
      </c>
      <c r="J537" s="31" t="s">
        <v>32</v>
      </c>
      <c r="K537" s="31" t="s">
        <v>32</v>
      </c>
      <c r="L537" s="26">
        <v>7</v>
      </c>
      <c r="M537" s="32">
        <v>2600000</v>
      </c>
      <c r="N537" s="30">
        <f t="shared" si="106"/>
        <v>18200000</v>
      </c>
      <c r="O537" s="36" t="s">
        <v>545</v>
      </c>
      <c r="P537" s="31" t="s">
        <v>35</v>
      </c>
      <c r="Q537" s="26" t="s">
        <v>36</v>
      </c>
      <c r="R537" s="78" t="s">
        <v>37</v>
      </c>
    </row>
    <row r="538" spans="1:18" s="37" customFormat="1" ht="120" x14ac:dyDescent="0.25">
      <c r="A538" s="77" t="s">
        <v>492</v>
      </c>
      <c r="B538" s="31" t="s">
        <v>493</v>
      </c>
      <c r="C538" s="31" t="s">
        <v>494</v>
      </c>
      <c r="D538" s="31" t="s">
        <v>508</v>
      </c>
      <c r="E538" s="31" t="s">
        <v>542</v>
      </c>
      <c r="F538" s="31">
        <v>80111600</v>
      </c>
      <c r="G538" s="49" t="s">
        <v>589</v>
      </c>
      <c r="H538" s="31" t="s">
        <v>43</v>
      </c>
      <c r="I538" s="31" t="s">
        <v>31</v>
      </c>
      <c r="J538" s="31" t="s">
        <v>63</v>
      </c>
      <c r="K538" s="31" t="s">
        <v>539</v>
      </c>
      <c r="L538" s="26">
        <v>4</v>
      </c>
      <c r="M538" s="32">
        <v>2600000</v>
      </c>
      <c r="N538" s="30">
        <v>10400000</v>
      </c>
      <c r="O538" s="36" t="s">
        <v>545</v>
      </c>
      <c r="P538" s="31" t="s">
        <v>35</v>
      </c>
      <c r="Q538" s="26" t="s">
        <v>36</v>
      </c>
      <c r="R538" s="78" t="s">
        <v>37</v>
      </c>
    </row>
    <row r="539" spans="1:18" s="37" customFormat="1" ht="135" x14ac:dyDescent="0.25">
      <c r="A539" s="77" t="s">
        <v>492</v>
      </c>
      <c r="B539" s="31" t="s">
        <v>493</v>
      </c>
      <c r="C539" s="31" t="s">
        <v>494</v>
      </c>
      <c r="D539" s="31" t="s">
        <v>508</v>
      </c>
      <c r="E539" s="31" t="s">
        <v>542</v>
      </c>
      <c r="F539" s="31">
        <v>80111600</v>
      </c>
      <c r="G539" s="49" t="s">
        <v>590</v>
      </c>
      <c r="H539" s="31" t="s">
        <v>43</v>
      </c>
      <c r="I539" s="31" t="s">
        <v>31</v>
      </c>
      <c r="J539" s="31" t="s">
        <v>32</v>
      </c>
      <c r="K539" s="31" t="s">
        <v>32</v>
      </c>
      <c r="L539" s="26">
        <v>7</v>
      </c>
      <c r="M539" s="32">
        <v>4490000</v>
      </c>
      <c r="N539" s="30">
        <f t="shared" si="106"/>
        <v>31430000</v>
      </c>
      <c r="O539" s="36" t="s">
        <v>545</v>
      </c>
      <c r="P539" s="31" t="s">
        <v>35</v>
      </c>
      <c r="Q539" s="26" t="s">
        <v>36</v>
      </c>
      <c r="R539" s="78" t="s">
        <v>37</v>
      </c>
    </row>
    <row r="540" spans="1:18" s="37" customFormat="1" ht="135" x14ac:dyDescent="0.25">
      <c r="A540" s="77" t="s">
        <v>492</v>
      </c>
      <c r="B540" s="31" t="s">
        <v>493</v>
      </c>
      <c r="C540" s="31" t="s">
        <v>494</v>
      </c>
      <c r="D540" s="31" t="s">
        <v>508</v>
      </c>
      <c r="E540" s="31" t="s">
        <v>542</v>
      </c>
      <c r="F540" s="31">
        <v>80111600</v>
      </c>
      <c r="G540" s="49" t="s">
        <v>590</v>
      </c>
      <c r="H540" s="31" t="s">
        <v>43</v>
      </c>
      <c r="I540" s="31" t="s">
        <v>31</v>
      </c>
      <c r="J540" s="31" t="s">
        <v>63</v>
      </c>
      <c r="K540" s="31" t="s">
        <v>539</v>
      </c>
      <c r="L540" s="26">
        <v>5</v>
      </c>
      <c r="M540" s="32">
        <v>4490000</v>
      </c>
      <c r="N540" s="30">
        <v>22450000</v>
      </c>
      <c r="O540" s="36" t="s">
        <v>545</v>
      </c>
      <c r="P540" s="31" t="s">
        <v>35</v>
      </c>
      <c r="Q540" s="26" t="s">
        <v>36</v>
      </c>
      <c r="R540" s="78" t="s">
        <v>37</v>
      </c>
    </row>
    <row r="541" spans="1:18" s="37" customFormat="1" ht="120" x14ac:dyDescent="0.25">
      <c r="A541" s="77" t="s">
        <v>492</v>
      </c>
      <c r="B541" s="31" t="s">
        <v>493</v>
      </c>
      <c r="C541" s="31" t="s">
        <v>494</v>
      </c>
      <c r="D541" s="31" t="s">
        <v>508</v>
      </c>
      <c r="E541" s="31" t="s">
        <v>542</v>
      </c>
      <c r="F541" s="31">
        <v>80111600</v>
      </c>
      <c r="G541" s="49" t="s">
        <v>196</v>
      </c>
      <c r="H541" s="31" t="s">
        <v>30</v>
      </c>
      <c r="I541" s="31" t="s">
        <v>197</v>
      </c>
      <c r="J541" s="31" t="s">
        <v>39</v>
      </c>
      <c r="K541" s="31" t="s">
        <v>64</v>
      </c>
      <c r="L541" s="31">
        <v>8</v>
      </c>
      <c r="M541" s="53" t="s">
        <v>37</v>
      </c>
      <c r="N541" s="30">
        <v>2000000</v>
      </c>
      <c r="O541" s="36" t="s">
        <v>545</v>
      </c>
      <c r="P541" s="26" t="s">
        <v>35</v>
      </c>
      <c r="Q541" s="26" t="s">
        <v>36</v>
      </c>
      <c r="R541" s="78" t="s">
        <v>37</v>
      </c>
    </row>
    <row r="542" spans="1:18" s="37" customFormat="1" ht="120" x14ac:dyDescent="0.25">
      <c r="A542" s="77" t="s">
        <v>492</v>
      </c>
      <c r="B542" s="31" t="s">
        <v>493</v>
      </c>
      <c r="C542" s="31" t="s">
        <v>494</v>
      </c>
      <c r="D542" s="31" t="s">
        <v>508</v>
      </c>
      <c r="E542" s="31" t="s">
        <v>542</v>
      </c>
      <c r="F542" s="31">
        <v>80111600</v>
      </c>
      <c r="G542" s="49" t="s">
        <v>591</v>
      </c>
      <c r="H542" s="31" t="s">
        <v>43</v>
      </c>
      <c r="I542" s="31" t="s">
        <v>31</v>
      </c>
      <c r="J542" s="31" t="s">
        <v>32</v>
      </c>
      <c r="K542" s="31" t="s">
        <v>32</v>
      </c>
      <c r="L542" s="26">
        <v>7</v>
      </c>
      <c r="M542" s="32">
        <v>2600000</v>
      </c>
      <c r="N542" s="30">
        <f t="shared" ref="N542:N621" si="108">+L542*M542</f>
        <v>18200000</v>
      </c>
      <c r="O542" s="36" t="s">
        <v>545</v>
      </c>
      <c r="P542" s="31" t="s">
        <v>35</v>
      </c>
      <c r="Q542" s="26" t="s">
        <v>36</v>
      </c>
      <c r="R542" s="78" t="s">
        <v>37</v>
      </c>
    </row>
    <row r="543" spans="1:18" s="37" customFormat="1" ht="120" x14ac:dyDescent="0.25">
      <c r="A543" s="77" t="s">
        <v>492</v>
      </c>
      <c r="B543" s="31" t="s">
        <v>493</v>
      </c>
      <c r="C543" s="31" t="s">
        <v>494</v>
      </c>
      <c r="D543" s="31" t="s">
        <v>508</v>
      </c>
      <c r="E543" s="31" t="s">
        <v>542</v>
      </c>
      <c r="F543" s="31">
        <v>80111600</v>
      </c>
      <c r="G543" s="49" t="s">
        <v>591</v>
      </c>
      <c r="H543" s="31" t="s">
        <v>43</v>
      </c>
      <c r="I543" s="31" t="s">
        <v>31</v>
      </c>
      <c r="J543" s="31" t="s">
        <v>63</v>
      </c>
      <c r="K543" s="31" t="s">
        <v>539</v>
      </c>
      <c r="L543" s="26">
        <v>4.5</v>
      </c>
      <c r="M543" s="32">
        <v>2600000</v>
      </c>
      <c r="N543" s="30">
        <v>11700000</v>
      </c>
      <c r="O543" s="36" t="s">
        <v>545</v>
      </c>
      <c r="P543" s="31" t="s">
        <v>35</v>
      </c>
      <c r="Q543" s="26" t="s">
        <v>36</v>
      </c>
      <c r="R543" s="78" t="s">
        <v>37</v>
      </c>
    </row>
    <row r="544" spans="1:18" s="37" customFormat="1" ht="120" x14ac:dyDescent="0.25">
      <c r="A544" s="77" t="s">
        <v>492</v>
      </c>
      <c r="B544" s="31" t="s">
        <v>493</v>
      </c>
      <c r="C544" s="38" t="s">
        <v>494</v>
      </c>
      <c r="D544" s="38" t="s">
        <v>592</v>
      </c>
      <c r="E544" s="38" t="s">
        <v>593</v>
      </c>
      <c r="F544" s="31">
        <v>80111600</v>
      </c>
      <c r="G544" s="49" t="s">
        <v>594</v>
      </c>
      <c r="H544" s="31" t="s">
        <v>30</v>
      </c>
      <c r="I544" s="31" t="s">
        <v>31</v>
      </c>
      <c r="J544" s="31" t="s">
        <v>54</v>
      </c>
      <c r="K544" s="31" t="s">
        <v>54</v>
      </c>
      <c r="L544" s="26">
        <v>7</v>
      </c>
      <c r="M544" s="32">
        <v>4277000</v>
      </c>
      <c r="N544" s="30">
        <f t="shared" ref="N544" si="109">+L544*M544</f>
        <v>29939000</v>
      </c>
      <c r="O544" s="31" t="s">
        <v>449</v>
      </c>
      <c r="P544" s="31" t="s">
        <v>35</v>
      </c>
      <c r="Q544" s="26" t="s">
        <v>36</v>
      </c>
      <c r="R544" s="78" t="s">
        <v>37</v>
      </c>
    </row>
    <row r="545" spans="1:18" s="37" customFormat="1" ht="120" x14ac:dyDescent="0.25">
      <c r="A545" s="77" t="s">
        <v>492</v>
      </c>
      <c r="B545" s="31" t="s">
        <v>493</v>
      </c>
      <c r="C545" s="38" t="s">
        <v>494</v>
      </c>
      <c r="D545" s="38" t="s">
        <v>592</v>
      </c>
      <c r="E545" s="38" t="s">
        <v>593</v>
      </c>
      <c r="F545" s="31">
        <v>80111600</v>
      </c>
      <c r="G545" s="49" t="s">
        <v>595</v>
      </c>
      <c r="H545" s="56" t="s">
        <v>30</v>
      </c>
      <c r="I545" s="56" t="s">
        <v>31</v>
      </c>
      <c r="J545" s="31" t="s">
        <v>130</v>
      </c>
      <c r="K545" s="31" t="s">
        <v>596</v>
      </c>
      <c r="L545" s="66">
        <v>3</v>
      </c>
      <c r="M545" s="63">
        <v>4277000</v>
      </c>
      <c r="N545" s="30">
        <v>12831000</v>
      </c>
      <c r="O545" s="31" t="s">
        <v>449</v>
      </c>
      <c r="P545" s="31" t="s">
        <v>35</v>
      </c>
      <c r="Q545" s="26" t="s">
        <v>36</v>
      </c>
      <c r="R545" s="78" t="s">
        <v>37</v>
      </c>
    </row>
    <row r="546" spans="1:18" s="37" customFormat="1" ht="120" x14ac:dyDescent="0.25">
      <c r="A546" s="77" t="s">
        <v>492</v>
      </c>
      <c r="B546" s="31" t="s">
        <v>493</v>
      </c>
      <c r="C546" s="38" t="s">
        <v>494</v>
      </c>
      <c r="D546" s="38" t="s">
        <v>592</v>
      </c>
      <c r="E546" s="38" t="s">
        <v>593</v>
      </c>
      <c r="F546" s="31">
        <v>80111600</v>
      </c>
      <c r="G546" s="49" t="s">
        <v>597</v>
      </c>
      <c r="H546" s="31" t="s">
        <v>30</v>
      </c>
      <c r="I546" s="31" t="s">
        <v>31</v>
      </c>
      <c r="J546" s="31" t="s">
        <v>54</v>
      </c>
      <c r="K546" s="31" t="s">
        <v>54</v>
      </c>
      <c r="L546" s="26">
        <v>7</v>
      </c>
      <c r="M546" s="32">
        <v>4700000</v>
      </c>
      <c r="N546" s="30">
        <f t="shared" ref="N546" si="110">+L546*M546</f>
        <v>32900000</v>
      </c>
      <c r="O546" s="31" t="s">
        <v>449</v>
      </c>
      <c r="P546" s="31" t="s">
        <v>35</v>
      </c>
      <c r="Q546" s="26" t="s">
        <v>36</v>
      </c>
      <c r="R546" s="78" t="s">
        <v>37</v>
      </c>
    </row>
    <row r="547" spans="1:18" s="37" customFormat="1" ht="120" x14ac:dyDescent="0.25">
      <c r="A547" s="77" t="s">
        <v>492</v>
      </c>
      <c r="B547" s="31" t="s">
        <v>493</v>
      </c>
      <c r="C547" s="38" t="s">
        <v>494</v>
      </c>
      <c r="D547" s="38" t="s">
        <v>592</v>
      </c>
      <c r="E547" s="38" t="s">
        <v>593</v>
      </c>
      <c r="F547" s="31">
        <v>80111600</v>
      </c>
      <c r="G547" s="49" t="s">
        <v>597</v>
      </c>
      <c r="H547" s="31" t="s">
        <v>30</v>
      </c>
      <c r="I547" s="31" t="s">
        <v>31</v>
      </c>
      <c r="J547" s="31" t="s">
        <v>38</v>
      </c>
      <c r="K547" s="31" t="s">
        <v>39</v>
      </c>
      <c r="L547" s="26">
        <v>6</v>
      </c>
      <c r="M547" s="32">
        <v>4700000</v>
      </c>
      <c r="N547" s="30">
        <f t="shared" si="108"/>
        <v>28200000</v>
      </c>
      <c r="O547" s="31" t="s">
        <v>449</v>
      </c>
      <c r="P547" s="31" t="s">
        <v>35</v>
      </c>
      <c r="Q547" s="26" t="s">
        <v>36</v>
      </c>
      <c r="R547" s="78" t="s">
        <v>37</v>
      </c>
    </row>
    <row r="548" spans="1:18" s="37" customFormat="1" ht="120" x14ac:dyDescent="0.25">
      <c r="A548" s="77" t="s">
        <v>492</v>
      </c>
      <c r="B548" s="31" t="s">
        <v>493</v>
      </c>
      <c r="C548" s="38" t="s">
        <v>494</v>
      </c>
      <c r="D548" s="38" t="s">
        <v>592</v>
      </c>
      <c r="E548" s="38" t="s">
        <v>593</v>
      </c>
      <c r="F548" s="31">
        <v>80111600</v>
      </c>
      <c r="G548" s="49" t="s">
        <v>598</v>
      </c>
      <c r="H548" s="31" t="s">
        <v>30</v>
      </c>
      <c r="I548" s="31" t="s">
        <v>31</v>
      </c>
      <c r="J548" s="31" t="s">
        <v>54</v>
      </c>
      <c r="K548" s="31" t="s">
        <v>54</v>
      </c>
      <c r="L548" s="26">
        <v>7</v>
      </c>
      <c r="M548" s="32">
        <v>3605000</v>
      </c>
      <c r="N548" s="30">
        <f t="shared" ref="N548" si="111">+L548*M548</f>
        <v>25235000</v>
      </c>
      <c r="O548" s="31" t="s">
        <v>449</v>
      </c>
      <c r="P548" s="31" t="s">
        <v>35</v>
      </c>
      <c r="Q548" s="26" t="s">
        <v>36</v>
      </c>
      <c r="R548" s="78" t="s">
        <v>37</v>
      </c>
    </row>
    <row r="549" spans="1:18" s="37" customFormat="1" ht="120" x14ac:dyDescent="0.25">
      <c r="A549" s="77" t="s">
        <v>492</v>
      </c>
      <c r="B549" s="31" t="s">
        <v>493</v>
      </c>
      <c r="C549" s="38" t="s">
        <v>494</v>
      </c>
      <c r="D549" s="38" t="s">
        <v>592</v>
      </c>
      <c r="E549" s="38" t="s">
        <v>593</v>
      </c>
      <c r="F549" s="31">
        <v>80111600</v>
      </c>
      <c r="G549" s="49" t="s">
        <v>598</v>
      </c>
      <c r="H549" s="31" t="s">
        <v>30</v>
      </c>
      <c r="I549" s="31" t="s">
        <v>31</v>
      </c>
      <c r="J549" s="31" t="s">
        <v>39</v>
      </c>
      <c r="K549" s="31" t="s">
        <v>39</v>
      </c>
      <c r="L549" s="26">
        <v>4</v>
      </c>
      <c r="M549" s="32">
        <v>3605000</v>
      </c>
      <c r="N549" s="30">
        <f t="shared" si="108"/>
        <v>14420000</v>
      </c>
      <c r="O549" s="31" t="s">
        <v>449</v>
      </c>
      <c r="P549" s="31" t="s">
        <v>35</v>
      </c>
      <c r="Q549" s="26" t="s">
        <v>36</v>
      </c>
      <c r="R549" s="78" t="s">
        <v>37</v>
      </c>
    </row>
    <row r="550" spans="1:18" s="37" customFormat="1" ht="120" x14ac:dyDescent="0.25">
      <c r="A550" s="77" t="s">
        <v>492</v>
      </c>
      <c r="B550" s="31" t="s">
        <v>493</v>
      </c>
      <c r="C550" s="38" t="s">
        <v>494</v>
      </c>
      <c r="D550" s="38" t="s">
        <v>592</v>
      </c>
      <c r="E550" s="38" t="s">
        <v>593</v>
      </c>
      <c r="F550" s="31">
        <v>80111600</v>
      </c>
      <c r="G550" s="49" t="s">
        <v>599</v>
      </c>
      <c r="H550" s="31" t="s">
        <v>30</v>
      </c>
      <c r="I550" s="31" t="s">
        <v>31</v>
      </c>
      <c r="J550" s="31" t="s">
        <v>54</v>
      </c>
      <c r="K550" s="31" t="s">
        <v>54</v>
      </c>
      <c r="L550" s="26">
        <v>7</v>
      </c>
      <c r="M550" s="32">
        <v>3090000</v>
      </c>
      <c r="N550" s="30">
        <f t="shared" ref="N550" si="112">+L550*M550</f>
        <v>21630000</v>
      </c>
      <c r="O550" s="31" t="s">
        <v>449</v>
      </c>
      <c r="P550" s="31" t="s">
        <v>35</v>
      </c>
      <c r="Q550" s="26" t="s">
        <v>36</v>
      </c>
      <c r="R550" s="78" t="s">
        <v>37</v>
      </c>
    </row>
    <row r="551" spans="1:18" s="37" customFormat="1" ht="120" x14ac:dyDescent="0.25">
      <c r="A551" s="77" t="s">
        <v>492</v>
      </c>
      <c r="B551" s="31" t="s">
        <v>493</v>
      </c>
      <c r="C551" s="38" t="s">
        <v>494</v>
      </c>
      <c r="D551" s="38" t="s">
        <v>592</v>
      </c>
      <c r="E551" s="38" t="s">
        <v>593</v>
      </c>
      <c r="F551" s="31">
        <v>80111600</v>
      </c>
      <c r="G551" s="49" t="s">
        <v>599</v>
      </c>
      <c r="H551" s="31" t="s">
        <v>30</v>
      </c>
      <c r="I551" s="31" t="s">
        <v>31</v>
      </c>
      <c r="J551" s="31" t="s">
        <v>38</v>
      </c>
      <c r="K551" s="31" t="s">
        <v>39</v>
      </c>
      <c r="L551" s="26">
        <v>4</v>
      </c>
      <c r="M551" s="32">
        <v>3090000</v>
      </c>
      <c r="N551" s="30">
        <f t="shared" si="108"/>
        <v>12360000</v>
      </c>
      <c r="O551" s="31" t="s">
        <v>449</v>
      </c>
      <c r="P551" s="31" t="s">
        <v>35</v>
      </c>
      <c r="Q551" s="26" t="s">
        <v>36</v>
      </c>
      <c r="R551" s="78" t="s">
        <v>37</v>
      </c>
    </row>
    <row r="552" spans="1:18" s="37" customFormat="1" ht="120" x14ac:dyDescent="0.25">
      <c r="A552" s="77" t="s">
        <v>492</v>
      </c>
      <c r="B552" s="31" t="s">
        <v>493</v>
      </c>
      <c r="C552" s="38" t="s">
        <v>494</v>
      </c>
      <c r="D552" s="38" t="s">
        <v>592</v>
      </c>
      <c r="E552" s="38" t="s">
        <v>593</v>
      </c>
      <c r="F552" s="31">
        <v>80111600</v>
      </c>
      <c r="G552" s="49" t="s">
        <v>600</v>
      </c>
      <c r="H552" s="31" t="s">
        <v>30</v>
      </c>
      <c r="I552" s="31" t="s">
        <v>31</v>
      </c>
      <c r="J552" s="31" t="s">
        <v>54</v>
      </c>
      <c r="K552" s="31" t="s">
        <v>54</v>
      </c>
      <c r="L552" s="31">
        <v>7</v>
      </c>
      <c r="M552" s="32">
        <v>3421001</v>
      </c>
      <c r="N552" s="30">
        <f t="shared" ref="N552" si="113">+L552*M552</f>
        <v>23947007</v>
      </c>
      <c r="O552" s="31" t="s">
        <v>449</v>
      </c>
      <c r="P552" s="31" t="s">
        <v>35</v>
      </c>
      <c r="Q552" s="26" t="s">
        <v>36</v>
      </c>
      <c r="R552" s="78" t="s">
        <v>37</v>
      </c>
    </row>
    <row r="553" spans="1:18" s="37" customFormat="1" ht="120" x14ac:dyDescent="0.25">
      <c r="A553" s="77" t="s">
        <v>492</v>
      </c>
      <c r="B553" s="31" t="s">
        <v>493</v>
      </c>
      <c r="C553" s="38" t="s">
        <v>494</v>
      </c>
      <c r="D553" s="38" t="s">
        <v>592</v>
      </c>
      <c r="E553" s="38" t="s">
        <v>593</v>
      </c>
      <c r="F553" s="31">
        <v>80111600</v>
      </c>
      <c r="G553" s="49" t="s">
        <v>601</v>
      </c>
      <c r="H553" s="31" t="s">
        <v>30</v>
      </c>
      <c r="I553" s="31" t="s">
        <v>31</v>
      </c>
      <c r="J553" s="31" t="s">
        <v>100</v>
      </c>
      <c r="K553" s="31" t="s">
        <v>100</v>
      </c>
      <c r="L553" s="31">
        <v>1</v>
      </c>
      <c r="M553" s="32">
        <v>3421001</v>
      </c>
      <c r="N553" s="30">
        <f t="shared" si="108"/>
        <v>3421001</v>
      </c>
      <c r="O553" s="31" t="s">
        <v>449</v>
      </c>
      <c r="P553" s="31" t="s">
        <v>35</v>
      </c>
      <c r="Q553" s="26" t="s">
        <v>36</v>
      </c>
      <c r="R553" s="78" t="s">
        <v>37</v>
      </c>
    </row>
    <row r="554" spans="1:18" s="37" customFormat="1" ht="120" x14ac:dyDescent="0.25">
      <c r="A554" s="77" t="s">
        <v>492</v>
      </c>
      <c r="B554" s="31" t="s">
        <v>493</v>
      </c>
      <c r="C554" s="38" t="s">
        <v>494</v>
      </c>
      <c r="D554" s="38" t="s">
        <v>592</v>
      </c>
      <c r="E554" s="38" t="s">
        <v>593</v>
      </c>
      <c r="F554" s="31">
        <v>80111600</v>
      </c>
      <c r="G554" s="49" t="s">
        <v>602</v>
      </c>
      <c r="H554" s="31" t="s">
        <v>30</v>
      </c>
      <c r="I554" s="31" t="s">
        <v>31</v>
      </c>
      <c r="J554" s="31" t="s">
        <v>54</v>
      </c>
      <c r="K554" s="31" t="s">
        <v>54</v>
      </c>
      <c r="L554" s="26">
        <v>7</v>
      </c>
      <c r="M554" s="32">
        <v>3421001</v>
      </c>
      <c r="N554" s="30">
        <f t="shared" ref="N554" si="114">+L554*M554</f>
        <v>23947007</v>
      </c>
      <c r="O554" s="31" t="s">
        <v>449</v>
      </c>
      <c r="P554" s="31" t="s">
        <v>35</v>
      </c>
      <c r="Q554" s="26" t="s">
        <v>36</v>
      </c>
      <c r="R554" s="78" t="s">
        <v>37</v>
      </c>
    </row>
    <row r="555" spans="1:18" s="37" customFormat="1" ht="120" x14ac:dyDescent="0.25">
      <c r="A555" s="77" t="s">
        <v>492</v>
      </c>
      <c r="B555" s="31" t="s">
        <v>493</v>
      </c>
      <c r="C555" s="38" t="s">
        <v>494</v>
      </c>
      <c r="D555" s="38" t="s">
        <v>592</v>
      </c>
      <c r="E555" s="38" t="s">
        <v>593</v>
      </c>
      <c r="F555" s="31">
        <v>80111600</v>
      </c>
      <c r="G555" s="49" t="s">
        <v>603</v>
      </c>
      <c r="H555" s="31" t="s">
        <v>30</v>
      </c>
      <c r="I555" s="31" t="s">
        <v>31</v>
      </c>
      <c r="J555" s="31" t="s">
        <v>100</v>
      </c>
      <c r="K555" s="31" t="s">
        <v>100</v>
      </c>
      <c r="L555" s="26">
        <v>3</v>
      </c>
      <c r="M555" s="32">
        <v>3421001</v>
      </c>
      <c r="N555" s="30">
        <f t="shared" si="108"/>
        <v>10263003</v>
      </c>
      <c r="O555" s="31" t="s">
        <v>449</v>
      </c>
      <c r="P555" s="31" t="s">
        <v>35</v>
      </c>
      <c r="Q555" s="26" t="s">
        <v>36</v>
      </c>
      <c r="R555" s="78" t="s">
        <v>37</v>
      </c>
    </row>
    <row r="556" spans="1:18" s="37" customFormat="1" ht="120" x14ac:dyDescent="0.25">
      <c r="A556" s="77" t="s">
        <v>492</v>
      </c>
      <c r="B556" s="31" t="s">
        <v>493</v>
      </c>
      <c r="C556" s="38" t="s">
        <v>494</v>
      </c>
      <c r="D556" s="38" t="s">
        <v>592</v>
      </c>
      <c r="E556" s="38" t="s">
        <v>593</v>
      </c>
      <c r="F556" s="31">
        <v>80111600</v>
      </c>
      <c r="G556" s="49" t="s">
        <v>604</v>
      </c>
      <c r="H556" s="31" t="s">
        <v>30</v>
      </c>
      <c r="I556" s="31" t="s">
        <v>31</v>
      </c>
      <c r="J556" s="31" t="s">
        <v>54</v>
      </c>
      <c r="K556" s="31" t="s">
        <v>54</v>
      </c>
      <c r="L556" s="26">
        <v>7</v>
      </c>
      <c r="M556" s="32">
        <v>3708000</v>
      </c>
      <c r="N556" s="30">
        <f t="shared" ref="N556" si="115">+L556*M556</f>
        <v>25956000</v>
      </c>
      <c r="O556" s="31" t="s">
        <v>449</v>
      </c>
      <c r="P556" s="31" t="s">
        <v>35</v>
      </c>
      <c r="Q556" s="26" t="s">
        <v>36</v>
      </c>
      <c r="R556" s="78" t="s">
        <v>37</v>
      </c>
    </row>
    <row r="557" spans="1:18" s="37" customFormat="1" ht="120" x14ac:dyDescent="0.25">
      <c r="A557" s="77" t="s">
        <v>492</v>
      </c>
      <c r="B557" s="31" t="s">
        <v>493</v>
      </c>
      <c r="C557" s="38" t="s">
        <v>494</v>
      </c>
      <c r="D557" s="38" t="s">
        <v>592</v>
      </c>
      <c r="E557" s="38" t="s">
        <v>593</v>
      </c>
      <c r="F557" s="31">
        <v>80111600</v>
      </c>
      <c r="G557" s="49" t="s">
        <v>605</v>
      </c>
      <c r="H557" s="31" t="s">
        <v>30</v>
      </c>
      <c r="I557" s="31" t="s">
        <v>31</v>
      </c>
      <c r="J557" s="31" t="s">
        <v>63</v>
      </c>
      <c r="K557" s="31" t="s">
        <v>64</v>
      </c>
      <c r="L557" s="26">
        <v>2</v>
      </c>
      <c r="M557" s="32">
        <v>3708000</v>
      </c>
      <c r="N557" s="30">
        <f t="shared" si="108"/>
        <v>7416000</v>
      </c>
      <c r="O557" s="31" t="s">
        <v>449</v>
      </c>
      <c r="P557" s="31" t="s">
        <v>35</v>
      </c>
      <c r="Q557" s="26" t="s">
        <v>36</v>
      </c>
      <c r="R557" s="78" t="s">
        <v>37</v>
      </c>
    </row>
    <row r="558" spans="1:18" s="37" customFormat="1" ht="120" x14ac:dyDescent="0.25">
      <c r="A558" s="77" t="s">
        <v>492</v>
      </c>
      <c r="B558" s="31" t="s">
        <v>493</v>
      </c>
      <c r="C558" s="38" t="s">
        <v>494</v>
      </c>
      <c r="D558" s="38" t="s">
        <v>592</v>
      </c>
      <c r="E558" s="38" t="s">
        <v>593</v>
      </c>
      <c r="F558" s="31">
        <v>80111600</v>
      </c>
      <c r="G558" s="49" t="s">
        <v>606</v>
      </c>
      <c r="H558" s="31" t="s">
        <v>30</v>
      </c>
      <c r="I558" s="31" t="s">
        <v>31</v>
      </c>
      <c r="J558" s="31" t="s">
        <v>54</v>
      </c>
      <c r="K558" s="31" t="s">
        <v>54</v>
      </c>
      <c r="L558" s="26">
        <v>7</v>
      </c>
      <c r="M558" s="32">
        <v>4277000</v>
      </c>
      <c r="N558" s="30">
        <f t="shared" ref="N558" si="116">+L558*M558</f>
        <v>29939000</v>
      </c>
      <c r="O558" s="31" t="s">
        <v>449</v>
      </c>
      <c r="P558" s="31" t="s">
        <v>35</v>
      </c>
      <c r="Q558" s="26" t="s">
        <v>36</v>
      </c>
      <c r="R558" s="78" t="s">
        <v>37</v>
      </c>
    </row>
    <row r="559" spans="1:18" s="37" customFormat="1" ht="120" x14ac:dyDescent="0.25">
      <c r="A559" s="77" t="s">
        <v>492</v>
      </c>
      <c r="B559" s="31" t="s">
        <v>493</v>
      </c>
      <c r="C559" s="38" t="s">
        <v>494</v>
      </c>
      <c r="D559" s="38" t="s">
        <v>592</v>
      </c>
      <c r="E559" s="38" t="s">
        <v>593</v>
      </c>
      <c r="F559" s="31">
        <v>80111600</v>
      </c>
      <c r="G559" s="49" t="s">
        <v>607</v>
      </c>
      <c r="H559" s="31" t="s">
        <v>30</v>
      </c>
      <c r="I559" s="31" t="s">
        <v>31</v>
      </c>
      <c r="J559" s="31" t="s">
        <v>63</v>
      </c>
      <c r="K559" s="31" t="s">
        <v>64</v>
      </c>
      <c r="L559" s="26">
        <v>2</v>
      </c>
      <c r="M559" s="32">
        <v>4277000</v>
      </c>
      <c r="N559" s="30">
        <f t="shared" si="108"/>
        <v>8554000</v>
      </c>
      <c r="O559" s="31" t="s">
        <v>449</v>
      </c>
      <c r="P559" s="31" t="s">
        <v>35</v>
      </c>
      <c r="Q559" s="26" t="s">
        <v>36</v>
      </c>
      <c r="R559" s="78" t="s">
        <v>37</v>
      </c>
    </row>
    <row r="560" spans="1:18" s="37" customFormat="1" ht="120" x14ac:dyDescent="0.25">
      <c r="A560" s="77" t="s">
        <v>492</v>
      </c>
      <c r="B560" s="31" t="s">
        <v>493</v>
      </c>
      <c r="C560" s="38" t="s">
        <v>494</v>
      </c>
      <c r="D560" s="38" t="s">
        <v>592</v>
      </c>
      <c r="E560" s="38" t="s">
        <v>593</v>
      </c>
      <c r="F560" s="31">
        <v>80111600</v>
      </c>
      <c r="G560" s="49" t="s">
        <v>608</v>
      </c>
      <c r="H560" s="31" t="s">
        <v>30</v>
      </c>
      <c r="I560" s="31" t="s">
        <v>31</v>
      </c>
      <c r="J560" s="31" t="s">
        <v>54</v>
      </c>
      <c r="K560" s="31" t="s">
        <v>54</v>
      </c>
      <c r="L560" s="26">
        <v>7</v>
      </c>
      <c r="M560" s="32">
        <v>4500000</v>
      </c>
      <c r="N560" s="30">
        <f t="shared" ref="N560" si="117">+L560*M560</f>
        <v>31500000</v>
      </c>
      <c r="O560" s="31" t="s">
        <v>449</v>
      </c>
      <c r="P560" s="31" t="s">
        <v>35</v>
      </c>
      <c r="Q560" s="26" t="s">
        <v>36</v>
      </c>
      <c r="R560" s="78" t="s">
        <v>37</v>
      </c>
    </row>
    <row r="561" spans="1:18" s="37" customFormat="1" ht="120" x14ac:dyDescent="0.25">
      <c r="A561" s="77" t="s">
        <v>492</v>
      </c>
      <c r="B561" s="31" t="s">
        <v>493</v>
      </c>
      <c r="C561" s="38" t="s">
        <v>494</v>
      </c>
      <c r="D561" s="38" t="s">
        <v>592</v>
      </c>
      <c r="E561" s="38" t="s">
        <v>593</v>
      </c>
      <c r="F561" s="31">
        <v>80111600</v>
      </c>
      <c r="G561" s="49" t="s">
        <v>608</v>
      </c>
      <c r="H561" s="31" t="s">
        <v>30</v>
      </c>
      <c r="I561" s="31" t="s">
        <v>31</v>
      </c>
      <c r="J561" s="31" t="s">
        <v>38</v>
      </c>
      <c r="K561" s="31" t="s">
        <v>39</v>
      </c>
      <c r="L561" s="26">
        <v>6</v>
      </c>
      <c r="M561" s="32">
        <v>4500000</v>
      </c>
      <c r="N561" s="30">
        <f t="shared" si="108"/>
        <v>27000000</v>
      </c>
      <c r="O561" s="31" t="s">
        <v>449</v>
      </c>
      <c r="P561" s="31" t="s">
        <v>35</v>
      </c>
      <c r="Q561" s="26" t="s">
        <v>36</v>
      </c>
      <c r="R561" s="78" t="s">
        <v>37</v>
      </c>
    </row>
    <row r="562" spans="1:18" s="37" customFormat="1" ht="120" x14ac:dyDescent="0.25">
      <c r="A562" s="77" t="s">
        <v>492</v>
      </c>
      <c r="B562" s="31" t="s">
        <v>493</v>
      </c>
      <c r="C562" s="38" t="s">
        <v>494</v>
      </c>
      <c r="D562" s="38" t="s">
        <v>592</v>
      </c>
      <c r="E562" s="38" t="s">
        <v>593</v>
      </c>
      <c r="F562" s="31">
        <v>80111600</v>
      </c>
      <c r="G562" s="49" t="s">
        <v>609</v>
      </c>
      <c r="H562" s="31" t="s">
        <v>30</v>
      </c>
      <c r="I562" s="31" t="s">
        <v>31</v>
      </c>
      <c r="J562" s="31" t="s">
        <v>54</v>
      </c>
      <c r="K562" s="31" t="s">
        <v>54</v>
      </c>
      <c r="L562" s="26">
        <v>10</v>
      </c>
      <c r="M562" s="32">
        <v>5000000</v>
      </c>
      <c r="N562" s="30">
        <f t="shared" ref="N562" si="118">+L562*M562</f>
        <v>50000000</v>
      </c>
      <c r="O562" s="31" t="s">
        <v>449</v>
      </c>
      <c r="P562" s="31" t="s">
        <v>35</v>
      </c>
      <c r="Q562" s="26" t="s">
        <v>36</v>
      </c>
      <c r="R562" s="78" t="s">
        <v>37</v>
      </c>
    </row>
    <row r="563" spans="1:18" s="37" customFormat="1" ht="120" x14ac:dyDescent="0.25">
      <c r="A563" s="77" t="s">
        <v>492</v>
      </c>
      <c r="B563" s="31" t="s">
        <v>493</v>
      </c>
      <c r="C563" s="38" t="s">
        <v>494</v>
      </c>
      <c r="D563" s="38" t="s">
        <v>508</v>
      </c>
      <c r="E563" s="38" t="s">
        <v>610</v>
      </c>
      <c r="F563" s="31">
        <v>80111600</v>
      </c>
      <c r="G563" s="49" t="s">
        <v>611</v>
      </c>
      <c r="H563" s="31" t="s">
        <v>30</v>
      </c>
      <c r="I563" s="31" t="s">
        <v>31</v>
      </c>
      <c r="J563" s="31" t="s">
        <v>54</v>
      </c>
      <c r="K563" s="31" t="s">
        <v>54</v>
      </c>
      <c r="L563" s="26">
        <v>7</v>
      </c>
      <c r="M563" s="32">
        <v>2138000</v>
      </c>
      <c r="N563" s="30">
        <f t="shared" ref="N563" si="119">+L563*M563</f>
        <v>14966000</v>
      </c>
      <c r="O563" s="31" t="s">
        <v>449</v>
      </c>
      <c r="P563" s="31" t="s">
        <v>35</v>
      </c>
      <c r="Q563" s="26" t="s">
        <v>36</v>
      </c>
      <c r="R563" s="78" t="s">
        <v>37</v>
      </c>
    </row>
    <row r="564" spans="1:18" s="37" customFormat="1" ht="120" x14ac:dyDescent="0.25">
      <c r="A564" s="77" t="s">
        <v>492</v>
      </c>
      <c r="B564" s="31" t="s">
        <v>493</v>
      </c>
      <c r="C564" s="38" t="s">
        <v>494</v>
      </c>
      <c r="D564" s="38" t="s">
        <v>508</v>
      </c>
      <c r="E564" s="38" t="s">
        <v>610</v>
      </c>
      <c r="F564" s="31">
        <v>80111600</v>
      </c>
      <c r="G564" s="49" t="s">
        <v>611</v>
      </c>
      <c r="H564" s="31" t="s">
        <v>30</v>
      </c>
      <c r="I564" s="31" t="s">
        <v>31</v>
      </c>
      <c r="J564" s="31" t="s">
        <v>38</v>
      </c>
      <c r="K564" s="31" t="s">
        <v>39</v>
      </c>
      <c r="L564" s="26">
        <v>2</v>
      </c>
      <c r="M564" s="32">
        <v>2138000</v>
      </c>
      <c r="N564" s="30">
        <f t="shared" si="108"/>
        <v>4276000</v>
      </c>
      <c r="O564" s="31" t="s">
        <v>449</v>
      </c>
      <c r="P564" s="31" t="s">
        <v>35</v>
      </c>
      <c r="Q564" s="26" t="s">
        <v>36</v>
      </c>
      <c r="R564" s="78" t="s">
        <v>37</v>
      </c>
    </row>
    <row r="565" spans="1:18" s="37" customFormat="1" ht="120" x14ac:dyDescent="0.25">
      <c r="A565" s="77" t="s">
        <v>492</v>
      </c>
      <c r="B565" s="31" t="s">
        <v>493</v>
      </c>
      <c r="C565" s="38" t="s">
        <v>494</v>
      </c>
      <c r="D565" s="38" t="s">
        <v>508</v>
      </c>
      <c r="E565" s="38" t="s">
        <v>610</v>
      </c>
      <c r="F565" s="31">
        <v>80111600</v>
      </c>
      <c r="G565" s="49" t="s">
        <v>611</v>
      </c>
      <c r="H565" s="31" t="s">
        <v>30</v>
      </c>
      <c r="I565" s="31" t="s">
        <v>31</v>
      </c>
      <c r="J565" s="31" t="s">
        <v>54</v>
      </c>
      <c r="K565" s="31" t="s">
        <v>54</v>
      </c>
      <c r="L565" s="26">
        <v>7</v>
      </c>
      <c r="M565" s="32">
        <v>2138000</v>
      </c>
      <c r="N565" s="30">
        <f t="shared" ref="N565" si="120">+L565*M565</f>
        <v>14966000</v>
      </c>
      <c r="O565" s="31" t="s">
        <v>449</v>
      </c>
      <c r="P565" s="31" t="s">
        <v>35</v>
      </c>
      <c r="Q565" s="26" t="s">
        <v>36</v>
      </c>
      <c r="R565" s="78" t="s">
        <v>37</v>
      </c>
    </row>
    <row r="566" spans="1:18" s="37" customFormat="1" ht="120" x14ac:dyDescent="0.25">
      <c r="A566" s="77" t="s">
        <v>492</v>
      </c>
      <c r="B566" s="31" t="s">
        <v>493</v>
      </c>
      <c r="C566" s="38" t="s">
        <v>494</v>
      </c>
      <c r="D566" s="38" t="s">
        <v>508</v>
      </c>
      <c r="E566" s="38" t="s">
        <v>610</v>
      </c>
      <c r="F566" s="31">
        <v>80111600</v>
      </c>
      <c r="G566" s="49" t="s">
        <v>612</v>
      </c>
      <c r="H566" s="31" t="s">
        <v>30</v>
      </c>
      <c r="I566" s="31" t="s">
        <v>31</v>
      </c>
      <c r="J566" s="31" t="s">
        <v>38</v>
      </c>
      <c r="K566" s="31" t="s">
        <v>39</v>
      </c>
      <c r="L566" s="26">
        <v>2</v>
      </c>
      <c r="M566" s="32">
        <v>2138000</v>
      </c>
      <c r="N566" s="30">
        <f t="shared" si="108"/>
        <v>4276000</v>
      </c>
      <c r="O566" s="31" t="s">
        <v>449</v>
      </c>
      <c r="P566" s="31" t="s">
        <v>35</v>
      </c>
      <c r="Q566" s="26" t="s">
        <v>36</v>
      </c>
      <c r="R566" s="78" t="s">
        <v>37</v>
      </c>
    </row>
    <row r="567" spans="1:18" s="37" customFormat="1" ht="120" x14ac:dyDescent="0.25">
      <c r="A567" s="77" t="s">
        <v>492</v>
      </c>
      <c r="B567" s="31" t="s">
        <v>493</v>
      </c>
      <c r="C567" s="38" t="s">
        <v>494</v>
      </c>
      <c r="D567" s="38" t="s">
        <v>508</v>
      </c>
      <c r="E567" s="38" t="s">
        <v>610</v>
      </c>
      <c r="F567" s="31">
        <v>80111600</v>
      </c>
      <c r="G567" s="49" t="s">
        <v>611</v>
      </c>
      <c r="H567" s="31" t="s">
        <v>30</v>
      </c>
      <c r="I567" s="31" t="s">
        <v>31</v>
      </c>
      <c r="J567" s="31" t="s">
        <v>54</v>
      </c>
      <c r="K567" s="31" t="s">
        <v>54</v>
      </c>
      <c r="L567" s="26">
        <v>7</v>
      </c>
      <c r="M567" s="32">
        <v>2138000</v>
      </c>
      <c r="N567" s="30">
        <f t="shared" ref="N567" si="121">+L567*M567</f>
        <v>14966000</v>
      </c>
      <c r="O567" s="31" t="s">
        <v>449</v>
      </c>
      <c r="P567" s="31" t="s">
        <v>35</v>
      </c>
      <c r="Q567" s="26" t="s">
        <v>36</v>
      </c>
      <c r="R567" s="78" t="s">
        <v>37</v>
      </c>
    </row>
    <row r="568" spans="1:18" s="37" customFormat="1" ht="120" x14ac:dyDescent="0.25">
      <c r="A568" s="77" t="s">
        <v>492</v>
      </c>
      <c r="B568" s="31" t="s">
        <v>493</v>
      </c>
      <c r="C568" s="38" t="s">
        <v>494</v>
      </c>
      <c r="D568" s="38" t="s">
        <v>508</v>
      </c>
      <c r="E568" s="38" t="s">
        <v>610</v>
      </c>
      <c r="F568" s="31">
        <v>80111600</v>
      </c>
      <c r="G568" s="49" t="s">
        <v>613</v>
      </c>
      <c r="H568" s="31" t="s">
        <v>30</v>
      </c>
      <c r="I568" s="31" t="s">
        <v>31</v>
      </c>
      <c r="J568" s="31" t="s">
        <v>38</v>
      </c>
      <c r="K568" s="31" t="s">
        <v>39</v>
      </c>
      <c r="L568" s="26">
        <v>2</v>
      </c>
      <c r="M568" s="32">
        <v>2138000</v>
      </c>
      <c r="N568" s="30">
        <f t="shared" si="108"/>
        <v>4276000</v>
      </c>
      <c r="O568" s="31" t="s">
        <v>449</v>
      </c>
      <c r="P568" s="31" t="s">
        <v>35</v>
      </c>
      <c r="Q568" s="26" t="s">
        <v>36</v>
      </c>
      <c r="R568" s="78" t="s">
        <v>37</v>
      </c>
    </row>
    <row r="569" spans="1:18" s="37" customFormat="1" ht="120" x14ac:dyDescent="0.25">
      <c r="A569" s="77" t="s">
        <v>492</v>
      </c>
      <c r="B569" s="31" t="s">
        <v>493</v>
      </c>
      <c r="C569" s="38" t="s">
        <v>494</v>
      </c>
      <c r="D569" s="38" t="s">
        <v>508</v>
      </c>
      <c r="E569" s="38" t="s">
        <v>610</v>
      </c>
      <c r="F569" s="31">
        <v>80111600</v>
      </c>
      <c r="G569" s="49" t="s">
        <v>611</v>
      </c>
      <c r="H569" s="31" t="s">
        <v>30</v>
      </c>
      <c r="I569" s="31" t="s">
        <v>31</v>
      </c>
      <c r="J569" s="31" t="s">
        <v>54</v>
      </c>
      <c r="K569" s="31" t="s">
        <v>54</v>
      </c>
      <c r="L569" s="26">
        <v>7</v>
      </c>
      <c r="M569" s="32">
        <v>2266000</v>
      </c>
      <c r="N569" s="30">
        <f t="shared" ref="N569" si="122">+L569*M569</f>
        <v>15862000</v>
      </c>
      <c r="O569" s="31" t="s">
        <v>449</v>
      </c>
      <c r="P569" s="31" t="s">
        <v>35</v>
      </c>
      <c r="Q569" s="26" t="s">
        <v>36</v>
      </c>
      <c r="R569" s="78" t="s">
        <v>37</v>
      </c>
    </row>
    <row r="570" spans="1:18" s="37" customFormat="1" ht="120" x14ac:dyDescent="0.25">
      <c r="A570" s="77" t="s">
        <v>492</v>
      </c>
      <c r="B570" s="31" t="s">
        <v>493</v>
      </c>
      <c r="C570" s="38" t="s">
        <v>494</v>
      </c>
      <c r="D570" s="38" t="s">
        <v>508</v>
      </c>
      <c r="E570" s="38" t="s">
        <v>610</v>
      </c>
      <c r="F570" s="31">
        <v>80111601</v>
      </c>
      <c r="G570" s="49" t="s">
        <v>614</v>
      </c>
      <c r="H570" s="31" t="s">
        <v>30</v>
      </c>
      <c r="I570" s="31" t="s">
        <v>31</v>
      </c>
      <c r="J570" s="31" t="s">
        <v>39</v>
      </c>
      <c r="K570" s="31" t="s">
        <v>332</v>
      </c>
      <c r="L570" s="26">
        <v>3.5</v>
      </c>
      <c r="M570" s="32">
        <v>2266000</v>
      </c>
      <c r="N570" s="30">
        <v>7931000</v>
      </c>
      <c r="O570" s="31" t="s">
        <v>449</v>
      </c>
      <c r="P570" s="31" t="s">
        <v>35</v>
      </c>
      <c r="Q570" s="26" t="s">
        <v>36</v>
      </c>
      <c r="R570" s="78" t="s">
        <v>37</v>
      </c>
    </row>
    <row r="571" spans="1:18" s="37" customFormat="1" ht="120" x14ac:dyDescent="0.25">
      <c r="A571" s="77" t="s">
        <v>492</v>
      </c>
      <c r="B571" s="31" t="s">
        <v>493</v>
      </c>
      <c r="C571" s="38" t="s">
        <v>494</v>
      </c>
      <c r="D571" s="38" t="s">
        <v>508</v>
      </c>
      <c r="E571" s="38" t="s">
        <v>610</v>
      </c>
      <c r="F571" s="31">
        <v>80111600</v>
      </c>
      <c r="G571" s="49" t="s">
        <v>611</v>
      </c>
      <c r="H571" s="31" t="s">
        <v>30</v>
      </c>
      <c r="I571" s="31" t="s">
        <v>31</v>
      </c>
      <c r="J571" s="31" t="s">
        <v>54</v>
      </c>
      <c r="K571" s="31" t="s">
        <v>54</v>
      </c>
      <c r="L571" s="26">
        <v>7</v>
      </c>
      <c r="M571" s="32">
        <v>2266000</v>
      </c>
      <c r="N571" s="30">
        <f t="shared" ref="N571" si="123">+L571*M571</f>
        <v>15862000</v>
      </c>
      <c r="O571" s="31" t="s">
        <v>449</v>
      </c>
      <c r="P571" s="31" t="s">
        <v>35</v>
      </c>
      <c r="Q571" s="26" t="s">
        <v>36</v>
      </c>
      <c r="R571" s="78" t="s">
        <v>37</v>
      </c>
    </row>
    <row r="572" spans="1:18" s="37" customFormat="1" ht="120" x14ac:dyDescent="0.25">
      <c r="A572" s="77" t="s">
        <v>492</v>
      </c>
      <c r="B572" s="31" t="s">
        <v>493</v>
      </c>
      <c r="C572" s="38" t="s">
        <v>494</v>
      </c>
      <c r="D572" s="38" t="s">
        <v>508</v>
      </c>
      <c r="E572" s="38" t="s">
        <v>610</v>
      </c>
      <c r="F572" s="31">
        <v>80111600</v>
      </c>
      <c r="G572" s="49" t="s">
        <v>611</v>
      </c>
      <c r="H572" s="31" t="s">
        <v>30</v>
      </c>
      <c r="I572" s="31" t="s">
        <v>31</v>
      </c>
      <c r="J572" s="31" t="s">
        <v>38</v>
      </c>
      <c r="K572" s="31" t="s">
        <v>39</v>
      </c>
      <c r="L572" s="26">
        <v>3</v>
      </c>
      <c r="M572" s="32">
        <v>2266000</v>
      </c>
      <c r="N572" s="30">
        <f t="shared" si="108"/>
        <v>6798000</v>
      </c>
      <c r="O572" s="31" t="s">
        <v>449</v>
      </c>
      <c r="P572" s="31" t="s">
        <v>35</v>
      </c>
      <c r="Q572" s="26" t="s">
        <v>36</v>
      </c>
      <c r="R572" s="78" t="s">
        <v>37</v>
      </c>
    </row>
    <row r="573" spans="1:18" s="37" customFormat="1" ht="120" x14ac:dyDescent="0.25">
      <c r="A573" s="77" t="s">
        <v>492</v>
      </c>
      <c r="B573" s="31" t="s">
        <v>493</v>
      </c>
      <c r="C573" s="38" t="s">
        <v>494</v>
      </c>
      <c r="D573" s="38" t="s">
        <v>508</v>
      </c>
      <c r="E573" s="38" t="s">
        <v>610</v>
      </c>
      <c r="F573" s="31">
        <v>80111600</v>
      </c>
      <c r="G573" s="49" t="s">
        <v>611</v>
      </c>
      <c r="H573" s="31" t="s">
        <v>30</v>
      </c>
      <c r="I573" s="31" t="s">
        <v>31</v>
      </c>
      <c r="J573" s="31" t="s">
        <v>54</v>
      </c>
      <c r="K573" s="31" t="s">
        <v>54</v>
      </c>
      <c r="L573" s="26">
        <v>7</v>
      </c>
      <c r="M573" s="32">
        <v>2138000</v>
      </c>
      <c r="N573" s="30">
        <f t="shared" ref="N573" si="124">+L573*M573</f>
        <v>14966000</v>
      </c>
      <c r="O573" s="31" t="s">
        <v>449</v>
      </c>
      <c r="P573" s="31" t="s">
        <v>35</v>
      </c>
      <c r="Q573" s="26" t="s">
        <v>36</v>
      </c>
      <c r="R573" s="78" t="s">
        <v>37</v>
      </c>
    </row>
    <row r="574" spans="1:18" s="37" customFormat="1" ht="120" x14ac:dyDescent="0.25">
      <c r="A574" s="77" t="s">
        <v>492</v>
      </c>
      <c r="B574" s="31" t="s">
        <v>493</v>
      </c>
      <c r="C574" s="38" t="s">
        <v>494</v>
      </c>
      <c r="D574" s="38" t="s">
        <v>508</v>
      </c>
      <c r="E574" s="38" t="s">
        <v>610</v>
      </c>
      <c r="F574" s="31">
        <v>80111600</v>
      </c>
      <c r="G574" s="49" t="s">
        <v>611</v>
      </c>
      <c r="H574" s="31" t="s">
        <v>30</v>
      </c>
      <c r="I574" s="31" t="s">
        <v>31</v>
      </c>
      <c r="J574" s="31" t="s">
        <v>63</v>
      </c>
      <c r="K574" s="31" t="s">
        <v>596</v>
      </c>
      <c r="L574" s="26">
        <v>2</v>
      </c>
      <c r="M574" s="32">
        <v>2138000</v>
      </c>
      <c r="N574" s="30">
        <f t="shared" si="108"/>
        <v>4276000</v>
      </c>
      <c r="O574" s="31" t="s">
        <v>449</v>
      </c>
      <c r="P574" s="31" t="s">
        <v>35</v>
      </c>
      <c r="Q574" s="26" t="s">
        <v>36</v>
      </c>
      <c r="R574" s="78" t="s">
        <v>37</v>
      </c>
    </row>
    <row r="575" spans="1:18" s="37" customFormat="1" ht="120" x14ac:dyDescent="0.25">
      <c r="A575" s="77" t="s">
        <v>492</v>
      </c>
      <c r="B575" s="31" t="s">
        <v>493</v>
      </c>
      <c r="C575" s="38" t="s">
        <v>494</v>
      </c>
      <c r="D575" s="38" t="s">
        <v>508</v>
      </c>
      <c r="E575" s="38" t="s">
        <v>610</v>
      </c>
      <c r="F575" s="31">
        <v>80111600</v>
      </c>
      <c r="G575" s="49" t="s">
        <v>611</v>
      </c>
      <c r="H575" s="31" t="s">
        <v>30</v>
      </c>
      <c r="I575" s="31" t="s">
        <v>31</v>
      </c>
      <c r="J575" s="31" t="s">
        <v>54</v>
      </c>
      <c r="K575" s="31" t="s">
        <v>54</v>
      </c>
      <c r="L575" s="26">
        <v>7</v>
      </c>
      <c r="M575" s="32">
        <v>2266000</v>
      </c>
      <c r="N575" s="30">
        <f t="shared" ref="N575" si="125">+L575*M575</f>
        <v>15862000</v>
      </c>
      <c r="O575" s="31" t="s">
        <v>449</v>
      </c>
      <c r="P575" s="31" t="s">
        <v>35</v>
      </c>
      <c r="Q575" s="26" t="s">
        <v>36</v>
      </c>
      <c r="R575" s="78" t="s">
        <v>37</v>
      </c>
    </row>
    <row r="576" spans="1:18" s="37" customFormat="1" ht="120" x14ac:dyDescent="0.25">
      <c r="A576" s="77" t="s">
        <v>492</v>
      </c>
      <c r="B576" s="31" t="s">
        <v>493</v>
      </c>
      <c r="C576" s="38" t="s">
        <v>494</v>
      </c>
      <c r="D576" s="38" t="s">
        <v>508</v>
      </c>
      <c r="E576" s="38" t="s">
        <v>610</v>
      </c>
      <c r="F576" s="31">
        <v>80111600</v>
      </c>
      <c r="G576" s="49" t="s">
        <v>615</v>
      </c>
      <c r="H576" s="31" t="s">
        <v>30</v>
      </c>
      <c r="I576" s="31" t="s">
        <v>31</v>
      </c>
      <c r="J576" s="31" t="s">
        <v>38</v>
      </c>
      <c r="K576" s="31" t="s">
        <v>39</v>
      </c>
      <c r="L576" s="26">
        <v>2</v>
      </c>
      <c r="M576" s="32">
        <v>2266000</v>
      </c>
      <c r="N576" s="30">
        <f t="shared" si="108"/>
        <v>4532000</v>
      </c>
      <c r="O576" s="31" t="s">
        <v>449</v>
      </c>
      <c r="P576" s="31" t="s">
        <v>35</v>
      </c>
      <c r="Q576" s="26" t="s">
        <v>36</v>
      </c>
      <c r="R576" s="78" t="s">
        <v>37</v>
      </c>
    </row>
    <row r="577" spans="1:18" s="37" customFormat="1" ht="120" x14ac:dyDescent="0.25">
      <c r="A577" s="77" t="s">
        <v>492</v>
      </c>
      <c r="B577" s="31" t="s">
        <v>493</v>
      </c>
      <c r="C577" s="38" t="s">
        <v>494</v>
      </c>
      <c r="D577" s="38" t="s">
        <v>508</v>
      </c>
      <c r="E577" s="38" t="s">
        <v>610</v>
      </c>
      <c r="F577" s="31">
        <v>80111600</v>
      </c>
      <c r="G577" s="49" t="s">
        <v>611</v>
      </c>
      <c r="H577" s="31" t="s">
        <v>30</v>
      </c>
      <c r="I577" s="31" t="s">
        <v>31</v>
      </c>
      <c r="J577" s="31" t="s">
        <v>54</v>
      </c>
      <c r="K577" s="31" t="s">
        <v>54</v>
      </c>
      <c r="L577" s="26">
        <v>7</v>
      </c>
      <c r="M577" s="32">
        <v>2266000</v>
      </c>
      <c r="N577" s="30">
        <f t="shared" ref="N577" si="126">+L577*M577</f>
        <v>15862000</v>
      </c>
      <c r="O577" s="31" t="s">
        <v>449</v>
      </c>
      <c r="P577" s="31" t="s">
        <v>35</v>
      </c>
      <c r="Q577" s="26" t="s">
        <v>36</v>
      </c>
      <c r="R577" s="78" t="s">
        <v>37</v>
      </c>
    </row>
    <row r="578" spans="1:18" s="37" customFormat="1" ht="120" x14ac:dyDescent="0.25">
      <c r="A578" s="77" t="s">
        <v>492</v>
      </c>
      <c r="B578" s="31" t="s">
        <v>493</v>
      </c>
      <c r="C578" s="38" t="s">
        <v>494</v>
      </c>
      <c r="D578" s="38" t="s">
        <v>508</v>
      </c>
      <c r="E578" s="38" t="s">
        <v>610</v>
      </c>
      <c r="F578" s="31">
        <v>80111600</v>
      </c>
      <c r="G578" s="49" t="s">
        <v>616</v>
      </c>
      <c r="H578" s="31" t="s">
        <v>30</v>
      </c>
      <c r="I578" s="31" t="s">
        <v>31</v>
      </c>
      <c r="J578" s="31" t="s">
        <v>38</v>
      </c>
      <c r="K578" s="31" t="s">
        <v>39</v>
      </c>
      <c r="L578" s="26">
        <v>2</v>
      </c>
      <c r="M578" s="32">
        <v>2266000</v>
      </c>
      <c r="N578" s="30">
        <f t="shared" si="108"/>
        <v>4532000</v>
      </c>
      <c r="O578" s="31" t="s">
        <v>449</v>
      </c>
      <c r="P578" s="31" t="s">
        <v>35</v>
      </c>
      <c r="Q578" s="26" t="s">
        <v>36</v>
      </c>
      <c r="R578" s="78" t="s">
        <v>37</v>
      </c>
    </row>
    <row r="579" spans="1:18" s="37" customFormat="1" ht="120" x14ac:dyDescent="0.25">
      <c r="A579" s="77" t="s">
        <v>492</v>
      </c>
      <c r="B579" s="31" t="s">
        <v>493</v>
      </c>
      <c r="C579" s="38" t="s">
        <v>494</v>
      </c>
      <c r="D579" s="38" t="s">
        <v>508</v>
      </c>
      <c r="E579" s="38" t="s">
        <v>610</v>
      </c>
      <c r="F579" s="31">
        <v>80111600</v>
      </c>
      <c r="G579" s="49" t="s">
        <v>611</v>
      </c>
      <c r="H579" s="31" t="s">
        <v>30</v>
      </c>
      <c r="I579" s="31" t="s">
        <v>31</v>
      </c>
      <c r="J579" s="31" t="s">
        <v>54</v>
      </c>
      <c r="K579" s="31" t="s">
        <v>54</v>
      </c>
      <c r="L579" s="26">
        <v>7</v>
      </c>
      <c r="M579" s="32">
        <v>2266000</v>
      </c>
      <c r="N579" s="30">
        <f t="shared" ref="N579" si="127">+L579*M579</f>
        <v>15862000</v>
      </c>
      <c r="O579" s="31" t="s">
        <v>449</v>
      </c>
      <c r="P579" s="31" t="s">
        <v>35</v>
      </c>
      <c r="Q579" s="26" t="s">
        <v>36</v>
      </c>
      <c r="R579" s="78" t="s">
        <v>37</v>
      </c>
    </row>
    <row r="580" spans="1:18" s="37" customFormat="1" ht="120" x14ac:dyDescent="0.25">
      <c r="A580" s="77" t="s">
        <v>492</v>
      </c>
      <c r="B580" s="31" t="s">
        <v>493</v>
      </c>
      <c r="C580" s="38" t="s">
        <v>494</v>
      </c>
      <c r="D580" s="38" t="s">
        <v>508</v>
      </c>
      <c r="E580" s="38" t="s">
        <v>610</v>
      </c>
      <c r="F580" s="31">
        <v>80111600</v>
      </c>
      <c r="G580" s="49" t="s">
        <v>617</v>
      </c>
      <c r="H580" s="56" t="s">
        <v>30</v>
      </c>
      <c r="I580" s="56" t="s">
        <v>31</v>
      </c>
      <c r="J580" s="31" t="s">
        <v>130</v>
      </c>
      <c r="K580" s="31" t="s">
        <v>596</v>
      </c>
      <c r="L580" s="66">
        <v>2</v>
      </c>
      <c r="M580" s="63">
        <v>2266000</v>
      </c>
      <c r="N580" s="30">
        <v>4532000</v>
      </c>
      <c r="O580" s="31" t="s">
        <v>449</v>
      </c>
      <c r="P580" s="31" t="s">
        <v>35</v>
      </c>
      <c r="Q580" s="26" t="s">
        <v>36</v>
      </c>
      <c r="R580" s="78" t="s">
        <v>37</v>
      </c>
    </row>
    <row r="581" spans="1:18" s="37" customFormat="1" ht="120" x14ac:dyDescent="0.25">
      <c r="A581" s="77" t="s">
        <v>492</v>
      </c>
      <c r="B581" s="31" t="s">
        <v>493</v>
      </c>
      <c r="C581" s="38" t="s">
        <v>494</v>
      </c>
      <c r="D581" s="38" t="s">
        <v>508</v>
      </c>
      <c r="E581" s="38" t="s">
        <v>610</v>
      </c>
      <c r="F581" s="31">
        <v>80111600</v>
      </c>
      <c r="G581" s="49" t="s">
        <v>611</v>
      </c>
      <c r="H581" s="31" t="s">
        <v>30</v>
      </c>
      <c r="I581" s="31" t="s">
        <v>31</v>
      </c>
      <c r="J581" s="31" t="s">
        <v>54</v>
      </c>
      <c r="K581" s="31" t="s">
        <v>54</v>
      </c>
      <c r="L581" s="26">
        <v>7</v>
      </c>
      <c r="M581" s="32">
        <v>2138000</v>
      </c>
      <c r="N581" s="30">
        <f t="shared" ref="N581" si="128">+L581*M581</f>
        <v>14966000</v>
      </c>
      <c r="O581" s="31" t="s">
        <v>449</v>
      </c>
      <c r="P581" s="31" t="s">
        <v>35</v>
      </c>
      <c r="Q581" s="26" t="s">
        <v>36</v>
      </c>
      <c r="R581" s="78" t="s">
        <v>37</v>
      </c>
    </row>
    <row r="582" spans="1:18" s="37" customFormat="1" ht="120" x14ac:dyDescent="0.25">
      <c r="A582" s="77" t="s">
        <v>492</v>
      </c>
      <c r="B582" s="31" t="s">
        <v>493</v>
      </c>
      <c r="C582" s="38" t="s">
        <v>494</v>
      </c>
      <c r="D582" s="38" t="s">
        <v>508</v>
      </c>
      <c r="E582" s="38" t="s">
        <v>610</v>
      </c>
      <c r="F582" s="31">
        <v>80111600</v>
      </c>
      <c r="G582" s="49" t="s">
        <v>611</v>
      </c>
      <c r="H582" s="56" t="s">
        <v>30</v>
      </c>
      <c r="I582" s="56" t="s">
        <v>31</v>
      </c>
      <c r="J582" s="31" t="s">
        <v>122</v>
      </c>
      <c r="K582" s="31" t="s">
        <v>64</v>
      </c>
      <c r="L582" s="66">
        <v>2</v>
      </c>
      <c r="M582" s="63">
        <v>2138000</v>
      </c>
      <c r="N582" s="30">
        <v>4276000</v>
      </c>
      <c r="O582" s="31" t="s">
        <v>449</v>
      </c>
      <c r="P582" s="31" t="s">
        <v>35</v>
      </c>
      <c r="Q582" s="26" t="s">
        <v>36</v>
      </c>
      <c r="R582" s="78" t="s">
        <v>37</v>
      </c>
    </row>
    <row r="583" spans="1:18" s="37" customFormat="1" ht="120" x14ac:dyDescent="0.25">
      <c r="A583" s="77" t="s">
        <v>492</v>
      </c>
      <c r="B583" s="31" t="s">
        <v>493</v>
      </c>
      <c r="C583" s="38" t="s">
        <v>494</v>
      </c>
      <c r="D583" s="38" t="s">
        <v>508</v>
      </c>
      <c r="E583" s="38" t="s">
        <v>610</v>
      </c>
      <c r="F583" s="31">
        <v>80111600</v>
      </c>
      <c r="G583" s="49" t="s">
        <v>618</v>
      </c>
      <c r="H583" s="31" t="s">
        <v>30</v>
      </c>
      <c r="I583" s="31" t="s">
        <v>31</v>
      </c>
      <c r="J583" s="31" t="s">
        <v>54</v>
      </c>
      <c r="K583" s="31" t="s">
        <v>54</v>
      </c>
      <c r="L583" s="31">
        <v>7</v>
      </c>
      <c r="M583" s="32">
        <v>4000000</v>
      </c>
      <c r="N583" s="30">
        <f t="shared" ref="N583" si="129">+L583*M583</f>
        <v>28000000</v>
      </c>
      <c r="O583" s="31" t="s">
        <v>449</v>
      </c>
      <c r="P583" s="31" t="s">
        <v>35</v>
      </c>
      <c r="Q583" s="26" t="s">
        <v>36</v>
      </c>
      <c r="R583" s="78" t="s">
        <v>37</v>
      </c>
    </row>
    <row r="584" spans="1:18" s="37" customFormat="1" ht="120" x14ac:dyDescent="0.25">
      <c r="A584" s="77" t="s">
        <v>492</v>
      </c>
      <c r="B584" s="31" t="s">
        <v>493</v>
      </c>
      <c r="C584" s="38" t="s">
        <v>494</v>
      </c>
      <c r="D584" s="38" t="s">
        <v>508</v>
      </c>
      <c r="E584" s="38" t="s">
        <v>610</v>
      </c>
      <c r="F584" s="31">
        <v>80111600</v>
      </c>
      <c r="G584" s="49" t="s">
        <v>619</v>
      </c>
      <c r="H584" s="31" t="s">
        <v>30</v>
      </c>
      <c r="I584" s="31" t="s">
        <v>31</v>
      </c>
      <c r="J584" s="31" t="s">
        <v>63</v>
      </c>
      <c r="K584" s="31" t="s">
        <v>64</v>
      </c>
      <c r="L584" s="31">
        <v>2</v>
      </c>
      <c r="M584" s="32">
        <v>4000000</v>
      </c>
      <c r="N584" s="30">
        <f t="shared" si="108"/>
        <v>8000000</v>
      </c>
      <c r="O584" s="31" t="s">
        <v>449</v>
      </c>
      <c r="P584" s="31" t="s">
        <v>35</v>
      </c>
      <c r="Q584" s="26" t="s">
        <v>36</v>
      </c>
      <c r="R584" s="78" t="s">
        <v>37</v>
      </c>
    </row>
    <row r="585" spans="1:18" s="37" customFormat="1" ht="120" x14ac:dyDescent="0.25">
      <c r="A585" s="77" t="s">
        <v>492</v>
      </c>
      <c r="B585" s="31" t="s">
        <v>493</v>
      </c>
      <c r="C585" s="38" t="s">
        <v>494</v>
      </c>
      <c r="D585" s="38" t="s">
        <v>508</v>
      </c>
      <c r="E585" s="38" t="s">
        <v>610</v>
      </c>
      <c r="F585" s="31">
        <v>80111600</v>
      </c>
      <c r="G585" s="49" t="s">
        <v>620</v>
      </c>
      <c r="H585" s="31" t="s">
        <v>30</v>
      </c>
      <c r="I585" s="31" t="s">
        <v>31</v>
      </c>
      <c r="J585" s="31" t="s">
        <v>54</v>
      </c>
      <c r="K585" s="31" t="s">
        <v>54</v>
      </c>
      <c r="L585" s="31">
        <v>7</v>
      </c>
      <c r="M585" s="32">
        <v>3849000</v>
      </c>
      <c r="N585" s="30">
        <f t="shared" ref="N585" si="130">+L585*M585</f>
        <v>26943000</v>
      </c>
      <c r="O585" s="31" t="s">
        <v>449</v>
      </c>
      <c r="P585" s="31" t="s">
        <v>35</v>
      </c>
      <c r="Q585" s="26" t="s">
        <v>36</v>
      </c>
      <c r="R585" s="78" t="s">
        <v>37</v>
      </c>
    </row>
    <row r="586" spans="1:18" s="37" customFormat="1" ht="120" x14ac:dyDescent="0.25">
      <c r="A586" s="77" t="s">
        <v>492</v>
      </c>
      <c r="B586" s="31" t="s">
        <v>493</v>
      </c>
      <c r="C586" s="38" t="s">
        <v>494</v>
      </c>
      <c r="D586" s="38" t="s">
        <v>508</v>
      </c>
      <c r="E586" s="38" t="s">
        <v>610</v>
      </c>
      <c r="F586" s="31">
        <v>80111600</v>
      </c>
      <c r="G586" s="49" t="s">
        <v>620</v>
      </c>
      <c r="H586" s="31" t="s">
        <v>30</v>
      </c>
      <c r="I586" s="31" t="s">
        <v>31</v>
      </c>
      <c r="J586" s="31" t="s">
        <v>125</v>
      </c>
      <c r="K586" s="31" t="s">
        <v>91</v>
      </c>
      <c r="L586" s="31">
        <v>3</v>
      </c>
      <c r="M586" s="32">
        <v>3849000</v>
      </c>
      <c r="N586" s="30">
        <f t="shared" si="108"/>
        <v>11547000</v>
      </c>
      <c r="O586" s="31" t="s">
        <v>449</v>
      </c>
      <c r="P586" s="31" t="s">
        <v>35</v>
      </c>
      <c r="Q586" s="26" t="s">
        <v>36</v>
      </c>
      <c r="R586" s="78" t="s">
        <v>37</v>
      </c>
    </row>
    <row r="587" spans="1:18" s="37" customFormat="1" ht="120" x14ac:dyDescent="0.25">
      <c r="A587" s="77" t="s">
        <v>492</v>
      </c>
      <c r="B587" s="31" t="s">
        <v>493</v>
      </c>
      <c r="C587" s="38" t="s">
        <v>494</v>
      </c>
      <c r="D587" s="38" t="s">
        <v>508</v>
      </c>
      <c r="E587" s="38" t="s">
        <v>610</v>
      </c>
      <c r="F587" s="31">
        <v>80111600</v>
      </c>
      <c r="G587" s="49" t="s">
        <v>611</v>
      </c>
      <c r="H587" s="56" t="s">
        <v>30</v>
      </c>
      <c r="I587" s="56" t="s">
        <v>31</v>
      </c>
      <c r="J587" s="31" t="s">
        <v>122</v>
      </c>
      <c r="K587" s="31" t="s">
        <v>64</v>
      </c>
      <c r="L587" s="56">
        <v>3</v>
      </c>
      <c r="M587" s="63">
        <v>2266000</v>
      </c>
      <c r="N587" s="30">
        <f>+M587*L587</f>
        <v>6798000</v>
      </c>
      <c r="O587" s="31" t="s">
        <v>449</v>
      </c>
      <c r="P587" s="31" t="s">
        <v>35</v>
      </c>
      <c r="Q587" s="26" t="s">
        <v>36</v>
      </c>
      <c r="R587" s="78" t="s">
        <v>37</v>
      </c>
    </row>
    <row r="588" spans="1:18" s="37" customFormat="1" ht="120" x14ac:dyDescent="0.25">
      <c r="A588" s="77" t="s">
        <v>492</v>
      </c>
      <c r="B588" s="31" t="s">
        <v>493</v>
      </c>
      <c r="C588" s="38" t="s">
        <v>494</v>
      </c>
      <c r="D588" s="38" t="s">
        <v>508</v>
      </c>
      <c r="E588" s="38" t="s">
        <v>610</v>
      </c>
      <c r="F588" s="31">
        <v>80111600</v>
      </c>
      <c r="G588" s="49" t="s">
        <v>621</v>
      </c>
      <c r="H588" s="31" t="s">
        <v>30</v>
      </c>
      <c r="I588" s="31" t="s">
        <v>31</v>
      </c>
      <c r="J588" s="31" t="s">
        <v>54</v>
      </c>
      <c r="K588" s="31" t="s">
        <v>54</v>
      </c>
      <c r="L588" s="31">
        <v>7</v>
      </c>
      <c r="M588" s="32">
        <v>4000000</v>
      </c>
      <c r="N588" s="30">
        <f t="shared" ref="N588" si="131">+L588*M588</f>
        <v>28000000</v>
      </c>
      <c r="O588" s="31" t="s">
        <v>449</v>
      </c>
      <c r="P588" s="31" t="s">
        <v>35</v>
      </c>
      <c r="Q588" s="26" t="s">
        <v>36</v>
      </c>
      <c r="R588" s="78" t="s">
        <v>37</v>
      </c>
    </row>
    <row r="589" spans="1:18" s="37" customFormat="1" ht="120" x14ac:dyDescent="0.25">
      <c r="A589" s="77" t="s">
        <v>492</v>
      </c>
      <c r="B589" s="31" t="s">
        <v>493</v>
      </c>
      <c r="C589" s="38" t="s">
        <v>494</v>
      </c>
      <c r="D589" s="38" t="s">
        <v>508</v>
      </c>
      <c r="E589" s="38" t="s">
        <v>610</v>
      </c>
      <c r="F589" s="31">
        <v>80111600</v>
      </c>
      <c r="G589" s="49" t="s">
        <v>622</v>
      </c>
      <c r="H589" s="31" t="s">
        <v>30</v>
      </c>
      <c r="I589" s="31" t="s">
        <v>31</v>
      </c>
      <c r="J589" s="31" t="s">
        <v>100</v>
      </c>
      <c r="K589" s="31" t="s">
        <v>100</v>
      </c>
      <c r="L589" s="31">
        <v>1</v>
      </c>
      <c r="M589" s="32">
        <v>4000000</v>
      </c>
      <c r="N589" s="30">
        <f t="shared" si="108"/>
        <v>4000000</v>
      </c>
      <c r="O589" s="31" t="s">
        <v>449</v>
      </c>
      <c r="P589" s="31" t="s">
        <v>35</v>
      </c>
      <c r="Q589" s="26" t="s">
        <v>36</v>
      </c>
      <c r="R589" s="78" t="s">
        <v>37</v>
      </c>
    </row>
    <row r="590" spans="1:18" s="37" customFormat="1" ht="120" x14ac:dyDescent="0.25">
      <c r="A590" s="77" t="s">
        <v>492</v>
      </c>
      <c r="B590" s="31" t="s">
        <v>493</v>
      </c>
      <c r="C590" s="38" t="s">
        <v>494</v>
      </c>
      <c r="D590" s="38" t="s">
        <v>508</v>
      </c>
      <c r="E590" s="38" t="s">
        <v>610</v>
      </c>
      <c r="F590" s="31">
        <v>80111600</v>
      </c>
      <c r="G590" s="49" t="s">
        <v>623</v>
      </c>
      <c r="H590" s="31" t="s">
        <v>30</v>
      </c>
      <c r="I590" s="31" t="s">
        <v>31</v>
      </c>
      <c r="J590" s="31" t="s">
        <v>54</v>
      </c>
      <c r="K590" s="31" t="s">
        <v>54</v>
      </c>
      <c r="L590" s="31">
        <v>7</v>
      </c>
      <c r="M590" s="32">
        <v>4686500</v>
      </c>
      <c r="N590" s="30">
        <f t="shared" ref="N590" si="132">+L590*M590</f>
        <v>32805500</v>
      </c>
      <c r="O590" s="31" t="s">
        <v>449</v>
      </c>
      <c r="P590" s="31" t="s">
        <v>35</v>
      </c>
      <c r="Q590" s="26" t="s">
        <v>36</v>
      </c>
      <c r="R590" s="78" t="s">
        <v>37</v>
      </c>
    </row>
    <row r="591" spans="1:18" s="37" customFormat="1" ht="120" x14ac:dyDescent="0.25">
      <c r="A591" s="77" t="s">
        <v>492</v>
      </c>
      <c r="B591" s="31" t="s">
        <v>493</v>
      </c>
      <c r="C591" s="38" t="s">
        <v>494</v>
      </c>
      <c r="D591" s="38" t="s">
        <v>508</v>
      </c>
      <c r="E591" s="38" t="s">
        <v>610</v>
      </c>
      <c r="F591" s="31">
        <v>80111600</v>
      </c>
      <c r="G591" s="49" t="s">
        <v>624</v>
      </c>
      <c r="H591" s="31" t="s">
        <v>30</v>
      </c>
      <c r="I591" s="31" t="s">
        <v>31</v>
      </c>
      <c r="J591" s="31" t="s">
        <v>38</v>
      </c>
      <c r="K591" s="31" t="s">
        <v>39</v>
      </c>
      <c r="L591" s="31">
        <v>3</v>
      </c>
      <c r="M591" s="32">
        <v>4686500</v>
      </c>
      <c r="N591" s="30">
        <f t="shared" si="108"/>
        <v>14059500</v>
      </c>
      <c r="O591" s="31" t="s">
        <v>449</v>
      </c>
      <c r="P591" s="31" t="s">
        <v>35</v>
      </c>
      <c r="Q591" s="26" t="s">
        <v>36</v>
      </c>
      <c r="R591" s="78" t="s">
        <v>37</v>
      </c>
    </row>
    <row r="592" spans="1:18" s="37" customFormat="1" ht="120" x14ac:dyDescent="0.25">
      <c r="A592" s="77" t="s">
        <v>492</v>
      </c>
      <c r="B592" s="31" t="s">
        <v>493</v>
      </c>
      <c r="C592" s="38" t="s">
        <v>494</v>
      </c>
      <c r="D592" s="38" t="s">
        <v>508</v>
      </c>
      <c r="E592" s="38" t="s">
        <v>610</v>
      </c>
      <c r="F592" s="31">
        <v>80111600</v>
      </c>
      <c r="G592" s="49" t="s">
        <v>625</v>
      </c>
      <c r="H592" s="31" t="s">
        <v>30</v>
      </c>
      <c r="I592" s="31" t="s">
        <v>31</v>
      </c>
      <c r="J592" s="31" t="s">
        <v>54</v>
      </c>
      <c r="K592" s="31" t="s">
        <v>54</v>
      </c>
      <c r="L592" s="31">
        <v>7</v>
      </c>
      <c r="M592" s="32">
        <v>4686500</v>
      </c>
      <c r="N592" s="30">
        <f t="shared" ref="N592" si="133">+L592*M592</f>
        <v>32805500</v>
      </c>
      <c r="O592" s="31" t="s">
        <v>449</v>
      </c>
      <c r="P592" s="31" t="s">
        <v>35</v>
      </c>
      <c r="Q592" s="26" t="s">
        <v>36</v>
      </c>
      <c r="R592" s="78" t="s">
        <v>37</v>
      </c>
    </row>
    <row r="593" spans="1:18" s="37" customFormat="1" ht="120" x14ac:dyDescent="0.25">
      <c r="A593" s="77" t="s">
        <v>492</v>
      </c>
      <c r="B593" s="31" t="s">
        <v>493</v>
      </c>
      <c r="C593" s="38" t="s">
        <v>494</v>
      </c>
      <c r="D593" s="38" t="s">
        <v>508</v>
      </c>
      <c r="E593" s="38" t="s">
        <v>610</v>
      </c>
      <c r="F593" s="31">
        <v>80111600</v>
      </c>
      <c r="G593" s="49" t="s">
        <v>626</v>
      </c>
      <c r="H593" s="31" t="s">
        <v>30</v>
      </c>
      <c r="I593" s="31" t="s">
        <v>31</v>
      </c>
      <c r="J593" s="31" t="s">
        <v>38</v>
      </c>
      <c r="K593" s="31" t="s">
        <v>39</v>
      </c>
      <c r="L593" s="31">
        <v>3</v>
      </c>
      <c r="M593" s="32">
        <v>4686500</v>
      </c>
      <c r="N593" s="30">
        <f t="shared" si="108"/>
        <v>14059500</v>
      </c>
      <c r="O593" s="31" t="s">
        <v>449</v>
      </c>
      <c r="P593" s="31" t="s">
        <v>35</v>
      </c>
      <c r="Q593" s="26" t="s">
        <v>36</v>
      </c>
      <c r="R593" s="78" t="s">
        <v>37</v>
      </c>
    </row>
    <row r="594" spans="1:18" s="37" customFormat="1" ht="120" x14ac:dyDescent="0.25">
      <c r="A594" s="77" t="s">
        <v>492</v>
      </c>
      <c r="B594" s="31" t="s">
        <v>493</v>
      </c>
      <c r="C594" s="38" t="s">
        <v>494</v>
      </c>
      <c r="D594" s="38" t="s">
        <v>508</v>
      </c>
      <c r="E594" s="38" t="s">
        <v>610</v>
      </c>
      <c r="F594" s="31">
        <v>80111600</v>
      </c>
      <c r="G594" s="49" t="s">
        <v>627</v>
      </c>
      <c r="H594" s="31" t="s">
        <v>30</v>
      </c>
      <c r="I594" s="31" t="s">
        <v>31</v>
      </c>
      <c r="J594" s="31" t="s">
        <v>54</v>
      </c>
      <c r="K594" s="31" t="s">
        <v>54</v>
      </c>
      <c r="L594" s="31">
        <v>7</v>
      </c>
      <c r="M594" s="32">
        <v>4686500</v>
      </c>
      <c r="N594" s="30">
        <f t="shared" ref="N594" si="134">+L594*M594</f>
        <v>32805500</v>
      </c>
      <c r="O594" s="31" t="s">
        <v>449</v>
      </c>
      <c r="P594" s="31" t="s">
        <v>35</v>
      </c>
      <c r="Q594" s="26" t="s">
        <v>36</v>
      </c>
      <c r="R594" s="78" t="s">
        <v>37</v>
      </c>
    </row>
    <row r="595" spans="1:18" s="37" customFormat="1" ht="120" x14ac:dyDescent="0.25">
      <c r="A595" s="77" t="s">
        <v>492</v>
      </c>
      <c r="B595" s="31" t="s">
        <v>493</v>
      </c>
      <c r="C595" s="38" t="s">
        <v>494</v>
      </c>
      <c r="D595" s="38" t="s">
        <v>508</v>
      </c>
      <c r="E595" s="38" t="s">
        <v>610</v>
      </c>
      <c r="F595" s="31">
        <v>80111600</v>
      </c>
      <c r="G595" s="49" t="s">
        <v>628</v>
      </c>
      <c r="H595" s="56" t="s">
        <v>30</v>
      </c>
      <c r="I595" s="56" t="s">
        <v>31</v>
      </c>
      <c r="J595" s="31" t="s">
        <v>122</v>
      </c>
      <c r="K595" s="31" t="s">
        <v>64</v>
      </c>
      <c r="L595" s="56">
        <v>2.5</v>
      </c>
      <c r="M595" s="63">
        <v>4686500</v>
      </c>
      <c r="N595" s="30">
        <v>11716250</v>
      </c>
      <c r="O595" s="31" t="s">
        <v>449</v>
      </c>
      <c r="P595" s="31" t="s">
        <v>35</v>
      </c>
      <c r="Q595" s="26" t="s">
        <v>36</v>
      </c>
      <c r="R595" s="78" t="s">
        <v>37</v>
      </c>
    </row>
    <row r="596" spans="1:18" s="37" customFormat="1" ht="120" x14ac:dyDescent="0.25">
      <c r="A596" s="77" t="s">
        <v>492</v>
      </c>
      <c r="B596" s="31" t="s">
        <v>493</v>
      </c>
      <c r="C596" s="38" t="s">
        <v>494</v>
      </c>
      <c r="D596" s="38" t="s">
        <v>508</v>
      </c>
      <c r="E596" s="38" t="s">
        <v>610</v>
      </c>
      <c r="F596" s="31">
        <v>80111600</v>
      </c>
      <c r="G596" s="49" t="s">
        <v>629</v>
      </c>
      <c r="H596" s="31" t="s">
        <v>30</v>
      </c>
      <c r="I596" s="31" t="s">
        <v>31</v>
      </c>
      <c r="J596" s="31" t="s">
        <v>54</v>
      </c>
      <c r="K596" s="31" t="s">
        <v>32</v>
      </c>
      <c r="L596" s="31">
        <v>7</v>
      </c>
      <c r="M596" s="32">
        <v>4490000</v>
      </c>
      <c r="N596" s="30">
        <f t="shared" ref="N596" si="135">+L596*M596</f>
        <v>31430000</v>
      </c>
      <c r="O596" s="31" t="s">
        <v>449</v>
      </c>
      <c r="P596" s="31" t="s">
        <v>35</v>
      </c>
      <c r="Q596" s="26" t="s">
        <v>36</v>
      </c>
      <c r="R596" s="78" t="s">
        <v>37</v>
      </c>
    </row>
    <row r="597" spans="1:18" s="37" customFormat="1" ht="120" x14ac:dyDescent="0.25">
      <c r="A597" s="77" t="s">
        <v>492</v>
      </c>
      <c r="B597" s="31" t="s">
        <v>493</v>
      </c>
      <c r="C597" s="38" t="s">
        <v>494</v>
      </c>
      <c r="D597" s="38" t="s">
        <v>508</v>
      </c>
      <c r="E597" s="38" t="s">
        <v>610</v>
      </c>
      <c r="F597" s="31">
        <v>80111600</v>
      </c>
      <c r="G597" s="49" t="s">
        <v>629</v>
      </c>
      <c r="H597" s="56" t="s">
        <v>30</v>
      </c>
      <c r="I597" s="56" t="s">
        <v>31</v>
      </c>
      <c r="J597" s="31" t="s">
        <v>39</v>
      </c>
      <c r="K597" s="31" t="s">
        <v>596</v>
      </c>
      <c r="L597" s="56">
        <v>2.5</v>
      </c>
      <c r="M597" s="63">
        <v>4686500</v>
      </c>
      <c r="N597" s="30">
        <v>11716250</v>
      </c>
      <c r="O597" s="31" t="s">
        <v>449</v>
      </c>
      <c r="P597" s="31" t="s">
        <v>35</v>
      </c>
      <c r="Q597" s="26" t="s">
        <v>36</v>
      </c>
      <c r="R597" s="78" t="s">
        <v>37</v>
      </c>
    </row>
    <row r="598" spans="1:18" s="37" customFormat="1" ht="120" x14ac:dyDescent="0.25">
      <c r="A598" s="77" t="s">
        <v>492</v>
      </c>
      <c r="B598" s="31" t="s">
        <v>493</v>
      </c>
      <c r="C598" s="38" t="s">
        <v>494</v>
      </c>
      <c r="D598" s="38" t="s">
        <v>508</v>
      </c>
      <c r="E598" s="38" t="s">
        <v>610</v>
      </c>
      <c r="F598" s="31">
        <v>80111600</v>
      </c>
      <c r="G598" s="49" t="s">
        <v>630</v>
      </c>
      <c r="H598" s="31" t="s">
        <v>30</v>
      </c>
      <c r="I598" s="31" t="s">
        <v>31</v>
      </c>
      <c r="J598" s="31" t="s">
        <v>54</v>
      </c>
      <c r="K598" s="31" t="s">
        <v>54</v>
      </c>
      <c r="L598" s="31">
        <v>7</v>
      </c>
      <c r="M598" s="32">
        <v>4686500</v>
      </c>
      <c r="N598" s="30">
        <f t="shared" ref="N598" si="136">+L598*M598</f>
        <v>32805500</v>
      </c>
      <c r="O598" s="31" t="s">
        <v>449</v>
      </c>
      <c r="P598" s="31" t="s">
        <v>35</v>
      </c>
      <c r="Q598" s="26" t="s">
        <v>36</v>
      </c>
      <c r="R598" s="78" t="s">
        <v>37</v>
      </c>
    </row>
    <row r="599" spans="1:18" s="37" customFormat="1" ht="120" x14ac:dyDescent="0.25">
      <c r="A599" s="77" t="s">
        <v>492</v>
      </c>
      <c r="B599" s="31" t="s">
        <v>493</v>
      </c>
      <c r="C599" s="38" t="s">
        <v>494</v>
      </c>
      <c r="D599" s="38" t="s">
        <v>508</v>
      </c>
      <c r="E599" s="38" t="s">
        <v>610</v>
      </c>
      <c r="F599" s="31">
        <v>80111600</v>
      </c>
      <c r="G599" s="49" t="s">
        <v>631</v>
      </c>
      <c r="H599" s="31" t="s">
        <v>30</v>
      </c>
      <c r="I599" s="31" t="s">
        <v>31</v>
      </c>
      <c r="J599" s="31" t="s">
        <v>54</v>
      </c>
      <c r="K599" s="31" t="s">
        <v>54</v>
      </c>
      <c r="L599" s="31">
        <v>7</v>
      </c>
      <c r="M599" s="32">
        <v>4686500</v>
      </c>
      <c r="N599" s="30">
        <f t="shared" ref="N599" si="137">+L599*M599</f>
        <v>32805500</v>
      </c>
      <c r="O599" s="31" t="s">
        <v>449</v>
      </c>
      <c r="P599" s="31" t="s">
        <v>35</v>
      </c>
      <c r="Q599" s="26" t="s">
        <v>36</v>
      </c>
      <c r="R599" s="78" t="s">
        <v>37</v>
      </c>
    </row>
    <row r="600" spans="1:18" s="37" customFormat="1" ht="120" x14ac:dyDescent="0.25">
      <c r="A600" s="77" t="s">
        <v>492</v>
      </c>
      <c r="B600" s="31" t="s">
        <v>493</v>
      </c>
      <c r="C600" s="38" t="s">
        <v>494</v>
      </c>
      <c r="D600" s="38" t="s">
        <v>508</v>
      </c>
      <c r="E600" s="38" t="s">
        <v>610</v>
      </c>
      <c r="F600" s="31">
        <v>80111600</v>
      </c>
      <c r="G600" s="49" t="s">
        <v>631</v>
      </c>
      <c r="H600" s="31" t="s">
        <v>30</v>
      </c>
      <c r="I600" s="31" t="s">
        <v>31</v>
      </c>
      <c r="J600" s="31" t="s">
        <v>38</v>
      </c>
      <c r="K600" s="31" t="s">
        <v>39</v>
      </c>
      <c r="L600" s="31">
        <v>2.5</v>
      </c>
      <c r="M600" s="32">
        <v>4686500</v>
      </c>
      <c r="N600" s="30">
        <f t="shared" si="108"/>
        <v>11716250</v>
      </c>
      <c r="O600" s="31" t="s">
        <v>449</v>
      </c>
      <c r="P600" s="31" t="s">
        <v>35</v>
      </c>
      <c r="Q600" s="26" t="s">
        <v>36</v>
      </c>
      <c r="R600" s="78" t="s">
        <v>37</v>
      </c>
    </row>
    <row r="601" spans="1:18" s="37" customFormat="1" ht="120" x14ac:dyDescent="0.25">
      <c r="A601" s="77" t="s">
        <v>492</v>
      </c>
      <c r="B601" s="31" t="s">
        <v>493</v>
      </c>
      <c r="C601" s="38" t="s">
        <v>494</v>
      </c>
      <c r="D601" s="38" t="s">
        <v>508</v>
      </c>
      <c r="E601" s="38" t="s">
        <v>610</v>
      </c>
      <c r="F601" s="31">
        <v>80111600</v>
      </c>
      <c r="G601" s="49" t="s">
        <v>632</v>
      </c>
      <c r="H601" s="31" t="s">
        <v>30</v>
      </c>
      <c r="I601" s="31" t="s">
        <v>31</v>
      </c>
      <c r="J601" s="31" t="s">
        <v>54</v>
      </c>
      <c r="K601" s="31" t="s">
        <v>54</v>
      </c>
      <c r="L601" s="31">
        <v>7</v>
      </c>
      <c r="M601" s="32">
        <v>4000000</v>
      </c>
      <c r="N601" s="30">
        <f t="shared" ref="N601" si="138">+L601*M601</f>
        <v>28000000</v>
      </c>
      <c r="O601" s="31" t="s">
        <v>449</v>
      </c>
      <c r="P601" s="31" t="s">
        <v>35</v>
      </c>
      <c r="Q601" s="26" t="s">
        <v>36</v>
      </c>
      <c r="R601" s="78" t="s">
        <v>37</v>
      </c>
    </row>
    <row r="602" spans="1:18" s="37" customFormat="1" ht="120" x14ac:dyDescent="0.25">
      <c r="A602" s="77" t="s">
        <v>492</v>
      </c>
      <c r="B602" s="31" t="s">
        <v>493</v>
      </c>
      <c r="C602" s="38" t="s">
        <v>494</v>
      </c>
      <c r="D602" s="38" t="s">
        <v>508</v>
      </c>
      <c r="E602" s="38" t="s">
        <v>610</v>
      </c>
      <c r="F602" s="31">
        <v>80111600</v>
      </c>
      <c r="G602" s="49" t="s">
        <v>633</v>
      </c>
      <c r="H602" s="56" t="s">
        <v>30</v>
      </c>
      <c r="I602" s="56" t="s">
        <v>31</v>
      </c>
      <c r="J602" s="31" t="s">
        <v>122</v>
      </c>
      <c r="K602" s="31" t="s">
        <v>596</v>
      </c>
      <c r="L602" s="56">
        <v>2.5</v>
      </c>
      <c r="M602" s="63">
        <v>4000000</v>
      </c>
      <c r="N602" s="30">
        <v>10000000</v>
      </c>
      <c r="O602" s="31" t="s">
        <v>449</v>
      </c>
      <c r="P602" s="31" t="s">
        <v>35</v>
      </c>
      <c r="Q602" s="26" t="s">
        <v>36</v>
      </c>
      <c r="R602" s="78" t="s">
        <v>37</v>
      </c>
    </row>
    <row r="603" spans="1:18" s="37" customFormat="1" ht="120" x14ac:dyDescent="0.25">
      <c r="A603" s="77" t="s">
        <v>492</v>
      </c>
      <c r="B603" s="31" t="s">
        <v>493</v>
      </c>
      <c r="C603" s="38" t="s">
        <v>494</v>
      </c>
      <c r="D603" s="38" t="s">
        <v>508</v>
      </c>
      <c r="E603" s="38" t="s">
        <v>610</v>
      </c>
      <c r="F603" s="31">
        <v>80111600</v>
      </c>
      <c r="G603" s="49" t="s">
        <v>634</v>
      </c>
      <c r="H603" s="31" t="s">
        <v>30</v>
      </c>
      <c r="I603" s="31" t="s">
        <v>31</v>
      </c>
      <c r="J603" s="31" t="s">
        <v>54</v>
      </c>
      <c r="K603" s="31" t="s">
        <v>54</v>
      </c>
      <c r="L603" s="26">
        <v>7</v>
      </c>
      <c r="M603" s="32">
        <v>3845927</v>
      </c>
      <c r="N603" s="30">
        <f t="shared" ref="N603" si="139">+L603*M603</f>
        <v>26921489</v>
      </c>
      <c r="O603" s="31" t="s">
        <v>449</v>
      </c>
      <c r="P603" s="31" t="s">
        <v>35</v>
      </c>
      <c r="Q603" s="26" t="s">
        <v>36</v>
      </c>
      <c r="R603" s="78" t="s">
        <v>37</v>
      </c>
    </row>
    <row r="604" spans="1:18" s="37" customFormat="1" ht="120" x14ac:dyDescent="0.25">
      <c r="A604" s="77" t="s">
        <v>492</v>
      </c>
      <c r="B604" s="31" t="s">
        <v>493</v>
      </c>
      <c r="C604" s="38" t="s">
        <v>494</v>
      </c>
      <c r="D604" s="38" t="s">
        <v>508</v>
      </c>
      <c r="E604" s="38" t="s">
        <v>610</v>
      </c>
      <c r="F604" s="31">
        <v>80111600</v>
      </c>
      <c r="G604" s="49" t="s">
        <v>635</v>
      </c>
      <c r="H604" s="31" t="s">
        <v>30</v>
      </c>
      <c r="I604" s="31" t="s">
        <v>31</v>
      </c>
      <c r="J604" s="31" t="s">
        <v>38</v>
      </c>
      <c r="K604" s="31" t="s">
        <v>39</v>
      </c>
      <c r="L604" s="26">
        <v>3</v>
      </c>
      <c r="M604" s="32">
        <v>3845927</v>
      </c>
      <c r="N604" s="30">
        <f t="shared" si="108"/>
        <v>11537781</v>
      </c>
      <c r="O604" s="31" t="s">
        <v>449</v>
      </c>
      <c r="P604" s="31" t="s">
        <v>35</v>
      </c>
      <c r="Q604" s="26" t="s">
        <v>36</v>
      </c>
      <c r="R604" s="78" t="s">
        <v>37</v>
      </c>
    </row>
    <row r="605" spans="1:18" s="37" customFormat="1" ht="120" x14ac:dyDescent="0.25">
      <c r="A605" s="77" t="s">
        <v>492</v>
      </c>
      <c r="B605" s="31" t="s">
        <v>493</v>
      </c>
      <c r="C605" s="38" t="s">
        <v>494</v>
      </c>
      <c r="D605" s="38" t="s">
        <v>508</v>
      </c>
      <c r="E605" s="38" t="s">
        <v>610</v>
      </c>
      <c r="F605" s="31">
        <v>80111600</v>
      </c>
      <c r="G605" s="49" t="s">
        <v>636</v>
      </c>
      <c r="H605" s="31" t="s">
        <v>30</v>
      </c>
      <c r="I605" s="31" t="s">
        <v>31</v>
      </c>
      <c r="J605" s="31" t="s">
        <v>54</v>
      </c>
      <c r="K605" s="31" t="s">
        <v>54</v>
      </c>
      <c r="L605" s="33">
        <v>2</v>
      </c>
      <c r="M605" s="32">
        <v>3708000</v>
      </c>
      <c r="N605" s="30">
        <f t="shared" ref="N605" si="140">+L605*M605</f>
        <v>7416000</v>
      </c>
      <c r="O605" s="31" t="s">
        <v>449</v>
      </c>
      <c r="P605" s="31" t="s">
        <v>35</v>
      </c>
      <c r="Q605" s="26" t="s">
        <v>36</v>
      </c>
      <c r="R605" s="78" t="s">
        <v>37</v>
      </c>
    </row>
    <row r="606" spans="1:18" s="37" customFormat="1" ht="135" x14ac:dyDescent="0.25">
      <c r="A606" s="77" t="s">
        <v>492</v>
      </c>
      <c r="B606" s="31" t="s">
        <v>493</v>
      </c>
      <c r="C606" s="38" t="s">
        <v>494</v>
      </c>
      <c r="D606" s="38" t="s">
        <v>508</v>
      </c>
      <c r="E606" s="38" t="s">
        <v>610</v>
      </c>
      <c r="F606" s="31">
        <v>80111600</v>
      </c>
      <c r="G606" s="49" t="s">
        <v>637</v>
      </c>
      <c r="H606" s="31" t="s">
        <v>30</v>
      </c>
      <c r="I606" s="31" t="s">
        <v>31</v>
      </c>
      <c r="J606" s="31" t="s">
        <v>33</v>
      </c>
      <c r="K606" s="31" t="s">
        <v>46</v>
      </c>
      <c r="L606" s="33">
        <v>1</v>
      </c>
      <c r="M606" s="32">
        <v>3708000</v>
      </c>
      <c r="N606" s="30">
        <f t="shared" si="108"/>
        <v>3708000</v>
      </c>
      <c r="O606" s="31" t="s">
        <v>449</v>
      </c>
      <c r="P606" s="31" t="s">
        <v>35</v>
      </c>
      <c r="Q606" s="26" t="s">
        <v>36</v>
      </c>
      <c r="R606" s="78" t="s">
        <v>37</v>
      </c>
    </row>
    <row r="607" spans="1:18" s="37" customFormat="1" ht="120" x14ac:dyDescent="0.25">
      <c r="A607" s="77" t="s">
        <v>492</v>
      </c>
      <c r="B607" s="31" t="s">
        <v>493</v>
      </c>
      <c r="C607" s="38" t="s">
        <v>494</v>
      </c>
      <c r="D607" s="38" t="s">
        <v>508</v>
      </c>
      <c r="E607" s="38" t="s">
        <v>610</v>
      </c>
      <c r="F607" s="31">
        <v>80111600</v>
      </c>
      <c r="G607" s="49" t="s">
        <v>638</v>
      </c>
      <c r="H607" s="31" t="s">
        <v>43</v>
      </c>
      <c r="I607" s="31" t="s">
        <v>31</v>
      </c>
      <c r="J607" s="31" t="s">
        <v>54</v>
      </c>
      <c r="K607" s="31" t="s">
        <v>54</v>
      </c>
      <c r="L607" s="34">
        <v>7</v>
      </c>
      <c r="M607" s="32">
        <v>5025000</v>
      </c>
      <c r="N607" s="30">
        <f t="shared" ref="N607" si="141">+L607*M607</f>
        <v>35175000</v>
      </c>
      <c r="O607" s="31" t="s">
        <v>449</v>
      </c>
      <c r="P607" s="31" t="s">
        <v>35</v>
      </c>
      <c r="Q607" s="26" t="s">
        <v>36</v>
      </c>
      <c r="R607" s="78" t="s">
        <v>37</v>
      </c>
    </row>
    <row r="608" spans="1:18" s="37" customFormat="1" ht="120" x14ac:dyDescent="0.25">
      <c r="A608" s="77" t="s">
        <v>492</v>
      </c>
      <c r="B608" s="31" t="s">
        <v>493</v>
      </c>
      <c r="C608" s="38" t="s">
        <v>494</v>
      </c>
      <c r="D608" s="38" t="s">
        <v>508</v>
      </c>
      <c r="E608" s="38" t="s">
        <v>610</v>
      </c>
      <c r="F608" s="31">
        <v>80111600</v>
      </c>
      <c r="G608" s="49" t="s">
        <v>639</v>
      </c>
      <c r="H608" s="56" t="s">
        <v>43</v>
      </c>
      <c r="I608" s="56" t="s">
        <v>31</v>
      </c>
      <c r="J608" s="31" t="s">
        <v>122</v>
      </c>
      <c r="K608" s="31" t="s">
        <v>596</v>
      </c>
      <c r="L608" s="56">
        <v>3</v>
      </c>
      <c r="M608" s="63">
        <v>3250000</v>
      </c>
      <c r="N608" s="30">
        <f>+M608*L608</f>
        <v>9750000</v>
      </c>
      <c r="O608" s="31" t="s">
        <v>449</v>
      </c>
      <c r="P608" s="31" t="s">
        <v>35</v>
      </c>
      <c r="Q608" s="26" t="s">
        <v>36</v>
      </c>
      <c r="R608" s="78" t="s">
        <v>37</v>
      </c>
    </row>
    <row r="609" spans="1:18" s="37" customFormat="1" ht="120" x14ac:dyDescent="0.25">
      <c r="A609" s="77" t="s">
        <v>492</v>
      </c>
      <c r="B609" s="31" t="s">
        <v>493</v>
      </c>
      <c r="C609" s="38" t="s">
        <v>494</v>
      </c>
      <c r="D609" s="38" t="s">
        <v>508</v>
      </c>
      <c r="E609" s="38" t="s">
        <v>610</v>
      </c>
      <c r="F609" s="31">
        <v>80111600</v>
      </c>
      <c r="G609" s="49" t="s">
        <v>640</v>
      </c>
      <c r="H609" s="31" t="s">
        <v>43</v>
      </c>
      <c r="I609" s="31" t="s">
        <v>31</v>
      </c>
      <c r="J609" s="31" t="s">
        <v>54</v>
      </c>
      <c r="K609" s="31" t="s">
        <v>54</v>
      </c>
      <c r="L609" s="33">
        <v>3.2333333</v>
      </c>
      <c r="M609" s="32">
        <v>3421500</v>
      </c>
      <c r="N609" s="30">
        <f t="shared" ref="N609" si="142">+L609*M609</f>
        <v>11062849.885949999</v>
      </c>
      <c r="O609" s="31" t="s">
        <v>449</v>
      </c>
      <c r="P609" s="31" t="s">
        <v>35</v>
      </c>
      <c r="Q609" s="26" t="s">
        <v>36</v>
      </c>
      <c r="R609" s="78" t="s">
        <v>37</v>
      </c>
    </row>
    <row r="610" spans="1:18" s="37" customFormat="1" ht="120" x14ac:dyDescent="0.25">
      <c r="A610" s="77" t="s">
        <v>492</v>
      </c>
      <c r="B610" s="31" t="s">
        <v>493</v>
      </c>
      <c r="C610" s="38" t="s">
        <v>494</v>
      </c>
      <c r="D610" s="38" t="s">
        <v>508</v>
      </c>
      <c r="E610" s="38" t="s">
        <v>610</v>
      </c>
      <c r="F610" s="31">
        <v>80111600</v>
      </c>
      <c r="G610" s="49" t="s">
        <v>641</v>
      </c>
      <c r="H610" s="31" t="s">
        <v>43</v>
      </c>
      <c r="I610" s="31" t="s">
        <v>31</v>
      </c>
      <c r="J610" s="31" t="s">
        <v>54</v>
      </c>
      <c r="K610" s="31" t="s">
        <v>54</v>
      </c>
      <c r="L610" s="26">
        <v>10</v>
      </c>
      <c r="M610" s="32">
        <v>3421000</v>
      </c>
      <c r="N610" s="30">
        <f t="shared" ref="N610" si="143">+L610*M610</f>
        <v>34210000</v>
      </c>
      <c r="O610" s="31" t="s">
        <v>449</v>
      </c>
      <c r="P610" s="31" t="s">
        <v>35</v>
      </c>
      <c r="Q610" s="26" t="s">
        <v>36</v>
      </c>
      <c r="R610" s="78" t="s">
        <v>37</v>
      </c>
    </row>
    <row r="611" spans="1:18" s="37" customFormat="1" ht="120" x14ac:dyDescent="0.25">
      <c r="A611" s="77" t="s">
        <v>492</v>
      </c>
      <c r="B611" s="31" t="s">
        <v>493</v>
      </c>
      <c r="C611" s="38" t="s">
        <v>494</v>
      </c>
      <c r="D611" s="38" t="s">
        <v>508</v>
      </c>
      <c r="E611" s="38" t="s">
        <v>610</v>
      </c>
      <c r="F611" s="31">
        <v>80111600</v>
      </c>
      <c r="G611" s="49" t="s">
        <v>642</v>
      </c>
      <c r="H611" s="31" t="s">
        <v>43</v>
      </c>
      <c r="I611" s="31" t="s">
        <v>31</v>
      </c>
      <c r="J611" s="31" t="s">
        <v>54</v>
      </c>
      <c r="K611" s="31" t="s">
        <v>54</v>
      </c>
      <c r="L611" s="26">
        <v>7</v>
      </c>
      <c r="M611" s="32">
        <v>4800000</v>
      </c>
      <c r="N611" s="30">
        <f t="shared" ref="N611" si="144">+L611*M611</f>
        <v>33600000</v>
      </c>
      <c r="O611" s="31" t="s">
        <v>449</v>
      </c>
      <c r="P611" s="31" t="s">
        <v>35</v>
      </c>
      <c r="Q611" s="26" t="s">
        <v>36</v>
      </c>
      <c r="R611" s="78" t="s">
        <v>37</v>
      </c>
    </row>
    <row r="612" spans="1:18" s="37" customFormat="1" ht="120" x14ac:dyDescent="0.25">
      <c r="A612" s="77" t="s">
        <v>492</v>
      </c>
      <c r="B612" s="31" t="s">
        <v>493</v>
      </c>
      <c r="C612" s="38" t="s">
        <v>494</v>
      </c>
      <c r="D612" s="38" t="s">
        <v>508</v>
      </c>
      <c r="E612" s="38" t="s">
        <v>610</v>
      </c>
      <c r="F612" s="31">
        <v>80111600</v>
      </c>
      <c r="G612" s="49" t="s">
        <v>643</v>
      </c>
      <c r="H612" s="31" t="s">
        <v>43</v>
      </c>
      <c r="I612" s="31" t="s">
        <v>31</v>
      </c>
      <c r="J612" s="31" t="s">
        <v>38</v>
      </c>
      <c r="K612" s="31" t="s">
        <v>39</v>
      </c>
      <c r="L612" s="26">
        <v>3</v>
      </c>
      <c r="M612" s="32">
        <v>4800000</v>
      </c>
      <c r="N612" s="30">
        <f t="shared" si="108"/>
        <v>14400000</v>
      </c>
      <c r="O612" s="31" t="s">
        <v>449</v>
      </c>
      <c r="P612" s="31" t="s">
        <v>35</v>
      </c>
      <c r="Q612" s="26" t="s">
        <v>36</v>
      </c>
      <c r="R612" s="78" t="s">
        <v>37</v>
      </c>
    </row>
    <row r="613" spans="1:18" s="37" customFormat="1" ht="120" x14ac:dyDescent="0.25">
      <c r="A613" s="77" t="s">
        <v>492</v>
      </c>
      <c r="B613" s="31" t="s">
        <v>493</v>
      </c>
      <c r="C613" s="38" t="s">
        <v>494</v>
      </c>
      <c r="D613" s="38" t="s">
        <v>508</v>
      </c>
      <c r="E613" s="38" t="s">
        <v>610</v>
      </c>
      <c r="F613" s="31">
        <v>80111600</v>
      </c>
      <c r="G613" s="49" t="s">
        <v>644</v>
      </c>
      <c r="H613" s="31" t="s">
        <v>43</v>
      </c>
      <c r="I613" s="31" t="s">
        <v>31</v>
      </c>
      <c r="J613" s="31" t="s">
        <v>54</v>
      </c>
      <c r="K613" s="31" t="s">
        <v>54</v>
      </c>
      <c r="L613" s="26">
        <v>7</v>
      </c>
      <c r="M613" s="32">
        <v>2672850</v>
      </c>
      <c r="N613" s="30">
        <f t="shared" ref="N613" si="145">+L613*M613</f>
        <v>18709950</v>
      </c>
      <c r="O613" s="31" t="s">
        <v>449</v>
      </c>
      <c r="P613" s="31" t="s">
        <v>35</v>
      </c>
      <c r="Q613" s="26" t="s">
        <v>36</v>
      </c>
      <c r="R613" s="78" t="s">
        <v>37</v>
      </c>
    </row>
    <row r="614" spans="1:18" s="28" customFormat="1" ht="120" x14ac:dyDescent="0.25">
      <c r="A614" s="77" t="s">
        <v>492</v>
      </c>
      <c r="B614" s="31" t="s">
        <v>493</v>
      </c>
      <c r="C614" s="31" t="s">
        <v>494</v>
      </c>
      <c r="D614" s="31" t="s">
        <v>508</v>
      </c>
      <c r="E614" s="31" t="s">
        <v>610</v>
      </c>
      <c r="F614" s="31">
        <v>80111600</v>
      </c>
      <c r="G614" s="49" t="s">
        <v>644</v>
      </c>
      <c r="H614" s="31" t="s">
        <v>43</v>
      </c>
      <c r="I614" s="31" t="s">
        <v>31</v>
      </c>
      <c r="J614" s="31" t="s">
        <v>645</v>
      </c>
      <c r="K614" s="31" t="s">
        <v>39</v>
      </c>
      <c r="L614" s="26">
        <v>6</v>
      </c>
      <c r="M614" s="32">
        <v>2672850</v>
      </c>
      <c r="N614" s="30">
        <v>16037100</v>
      </c>
      <c r="O614" s="31" t="s">
        <v>449</v>
      </c>
      <c r="P614" s="31" t="s">
        <v>35</v>
      </c>
      <c r="Q614" s="26" t="s">
        <v>36</v>
      </c>
      <c r="R614" s="78" t="s">
        <v>37</v>
      </c>
    </row>
    <row r="615" spans="1:18" s="28" customFormat="1" ht="120" x14ac:dyDescent="0.25">
      <c r="A615" s="77" t="s">
        <v>492</v>
      </c>
      <c r="B615" s="31" t="s">
        <v>493</v>
      </c>
      <c r="C615" s="31" t="s">
        <v>494</v>
      </c>
      <c r="D615" s="31" t="s">
        <v>508</v>
      </c>
      <c r="E615" s="31" t="s">
        <v>610</v>
      </c>
      <c r="F615" s="31">
        <v>80111600</v>
      </c>
      <c r="G615" s="49" t="s">
        <v>646</v>
      </c>
      <c r="H615" s="31" t="s">
        <v>30</v>
      </c>
      <c r="I615" s="31" t="s">
        <v>31</v>
      </c>
      <c r="J615" s="31" t="s">
        <v>54</v>
      </c>
      <c r="K615" s="31" t="s">
        <v>54</v>
      </c>
      <c r="L615" s="26">
        <v>7</v>
      </c>
      <c r="M615" s="32">
        <v>2994000</v>
      </c>
      <c r="N615" s="30">
        <f t="shared" ref="N615" si="146">+L615*M615</f>
        <v>20958000</v>
      </c>
      <c r="O615" s="31" t="s">
        <v>449</v>
      </c>
      <c r="P615" s="31" t="s">
        <v>35</v>
      </c>
      <c r="Q615" s="26" t="s">
        <v>36</v>
      </c>
      <c r="R615" s="78" t="s">
        <v>37</v>
      </c>
    </row>
    <row r="616" spans="1:18" s="28" customFormat="1" ht="120" x14ac:dyDescent="0.25">
      <c r="A616" s="77" t="s">
        <v>492</v>
      </c>
      <c r="B616" s="31" t="s">
        <v>493</v>
      </c>
      <c r="C616" s="31" t="s">
        <v>494</v>
      </c>
      <c r="D616" s="31" t="s">
        <v>508</v>
      </c>
      <c r="E616" s="31" t="s">
        <v>610</v>
      </c>
      <c r="F616" s="31">
        <v>80111600</v>
      </c>
      <c r="G616" s="49" t="s">
        <v>646</v>
      </c>
      <c r="H616" s="31" t="s">
        <v>30</v>
      </c>
      <c r="I616" s="31" t="s">
        <v>31</v>
      </c>
      <c r="J616" s="31" t="s">
        <v>38</v>
      </c>
      <c r="K616" s="31" t="s">
        <v>39</v>
      </c>
      <c r="L616" s="26">
        <v>3</v>
      </c>
      <c r="M616" s="32">
        <v>2994000</v>
      </c>
      <c r="N616" s="30">
        <f t="shared" si="108"/>
        <v>8982000</v>
      </c>
      <c r="O616" s="31" t="s">
        <v>449</v>
      </c>
      <c r="P616" s="31" t="s">
        <v>35</v>
      </c>
      <c r="Q616" s="26" t="s">
        <v>36</v>
      </c>
      <c r="R616" s="78" t="s">
        <v>37</v>
      </c>
    </row>
    <row r="617" spans="1:18" s="28" customFormat="1" ht="120" x14ac:dyDescent="0.25">
      <c r="A617" s="77" t="s">
        <v>492</v>
      </c>
      <c r="B617" s="31" t="s">
        <v>493</v>
      </c>
      <c r="C617" s="31" t="s">
        <v>494</v>
      </c>
      <c r="D617" s="31" t="s">
        <v>508</v>
      </c>
      <c r="E617" s="31" t="s">
        <v>610</v>
      </c>
      <c r="F617" s="31">
        <v>80111600</v>
      </c>
      <c r="G617" s="49" t="s">
        <v>647</v>
      </c>
      <c r="H617" s="31" t="s">
        <v>43</v>
      </c>
      <c r="I617" s="31" t="s">
        <v>31</v>
      </c>
      <c r="J617" s="31" t="s">
        <v>54</v>
      </c>
      <c r="K617" s="31" t="s">
        <v>54</v>
      </c>
      <c r="L617" s="26">
        <v>10</v>
      </c>
      <c r="M617" s="32">
        <v>4878600</v>
      </c>
      <c r="N617" s="30">
        <f t="shared" ref="N617" si="147">+L617*M617</f>
        <v>48786000</v>
      </c>
      <c r="O617" s="31" t="s">
        <v>449</v>
      </c>
      <c r="P617" s="31" t="s">
        <v>35</v>
      </c>
      <c r="Q617" s="26" t="s">
        <v>36</v>
      </c>
      <c r="R617" s="78" t="s">
        <v>37</v>
      </c>
    </row>
    <row r="618" spans="1:18" s="28" customFormat="1" ht="120" x14ac:dyDescent="0.25">
      <c r="A618" s="77" t="s">
        <v>492</v>
      </c>
      <c r="B618" s="31" t="s">
        <v>493</v>
      </c>
      <c r="C618" s="31" t="s">
        <v>494</v>
      </c>
      <c r="D618" s="31" t="s">
        <v>508</v>
      </c>
      <c r="E618" s="31" t="s">
        <v>610</v>
      </c>
      <c r="F618" s="31">
        <v>80111600</v>
      </c>
      <c r="G618" s="49" t="s">
        <v>648</v>
      </c>
      <c r="H618" s="31" t="s">
        <v>43</v>
      </c>
      <c r="I618" s="31" t="s">
        <v>31</v>
      </c>
      <c r="J618" s="31" t="s">
        <v>54</v>
      </c>
      <c r="K618" s="31" t="s">
        <v>54</v>
      </c>
      <c r="L618" s="26">
        <v>10</v>
      </c>
      <c r="M618" s="32">
        <v>5025000</v>
      </c>
      <c r="N618" s="30">
        <f t="shared" ref="N618" si="148">+L618*M618</f>
        <v>50250000</v>
      </c>
      <c r="O618" s="31" t="s">
        <v>449</v>
      </c>
      <c r="P618" s="31" t="s">
        <v>35</v>
      </c>
      <c r="Q618" s="26" t="s">
        <v>36</v>
      </c>
      <c r="R618" s="78" t="s">
        <v>37</v>
      </c>
    </row>
    <row r="619" spans="1:18" s="28" customFormat="1" ht="120" x14ac:dyDescent="0.25">
      <c r="A619" s="77" t="s">
        <v>492</v>
      </c>
      <c r="B619" s="31" t="s">
        <v>493</v>
      </c>
      <c r="C619" s="31" t="s">
        <v>494</v>
      </c>
      <c r="D619" s="31" t="s">
        <v>508</v>
      </c>
      <c r="E619" s="31" t="s">
        <v>610</v>
      </c>
      <c r="F619" s="31">
        <v>80111600</v>
      </c>
      <c r="G619" s="49" t="s">
        <v>649</v>
      </c>
      <c r="H619" s="31" t="s">
        <v>43</v>
      </c>
      <c r="I619" s="31" t="s">
        <v>31</v>
      </c>
      <c r="J619" s="31" t="s">
        <v>54</v>
      </c>
      <c r="K619" s="31" t="s">
        <v>54</v>
      </c>
      <c r="L619" s="26">
        <v>10</v>
      </c>
      <c r="M619" s="32">
        <v>5500000</v>
      </c>
      <c r="N619" s="30">
        <f t="shared" ref="N619" si="149">+L619*M619</f>
        <v>55000000</v>
      </c>
      <c r="O619" s="31" t="s">
        <v>449</v>
      </c>
      <c r="P619" s="31" t="s">
        <v>35</v>
      </c>
      <c r="Q619" s="26" t="s">
        <v>36</v>
      </c>
      <c r="R619" s="78" t="s">
        <v>37</v>
      </c>
    </row>
    <row r="620" spans="1:18" s="28" customFormat="1" ht="120" x14ac:dyDescent="0.25">
      <c r="A620" s="77" t="s">
        <v>492</v>
      </c>
      <c r="B620" s="31" t="s">
        <v>493</v>
      </c>
      <c r="C620" s="31" t="s">
        <v>494</v>
      </c>
      <c r="D620" s="31" t="s">
        <v>508</v>
      </c>
      <c r="E620" s="31" t="s">
        <v>610</v>
      </c>
      <c r="F620" s="31">
        <v>80111600</v>
      </c>
      <c r="G620" s="49" t="s">
        <v>650</v>
      </c>
      <c r="H620" s="31" t="s">
        <v>43</v>
      </c>
      <c r="I620" s="31" t="s">
        <v>31</v>
      </c>
      <c r="J620" s="31" t="s">
        <v>54</v>
      </c>
      <c r="K620" s="31" t="s">
        <v>54</v>
      </c>
      <c r="L620" s="26">
        <v>7</v>
      </c>
      <c r="M620" s="32">
        <v>2138000</v>
      </c>
      <c r="N620" s="30">
        <f t="shared" ref="N620" si="150">+L620*M620</f>
        <v>14966000</v>
      </c>
      <c r="O620" s="31" t="s">
        <v>449</v>
      </c>
      <c r="P620" s="31" t="s">
        <v>35</v>
      </c>
      <c r="Q620" s="26" t="s">
        <v>36</v>
      </c>
      <c r="R620" s="78" t="s">
        <v>37</v>
      </c>
    </row>
    <row r="621" spans="1:18" s="28" customFormat="1" ht="120" x14ac:dyDescent="0.25">
      <c r="A621" s="77" t="s">
        <v>492</v>
      </c>
      <c r="B621" s="31" t="s">
        <v>493</v>
      </c>
      <c r="C621" s="31" t="s">
        <v>494</v>
      </c>
      <c r="D621" s="31" t="s">
        <v>508</v>
      </c>
      <c r="E621" s="31" t="s">
        <v>610</v>
      </c>
      <c r="F621" s="31">
        <v>80111600</v>
      </c>
      <c r="G621" s="49" t="s">
        <v>650</v>
      </c>
      <c r="H621" s="31" t="s">
        <v>43</v>
      </c>
      <c r="I621" s="31" t="s">
        <v>31</v>
      </c>
      <c r="J621" s="31" t="s">
        <v>38</v>
      </c>
      <c r="K621" s="31" t="s">
        <v>39</v>
      </c>
      <c r="L621" s="26">
        <v>6</v>
      </c>
      <c r="M621" s="32">
        <v>2138000</v>
      </c>
      <c r="N621" s="30">
        <f t="shared" si="108"/>
        <v>12828000</v>
      </c>
      <c r="O621" s="31" t="s">
        <v>449</v>
      </c>
      <c r="P621" s="31" t="s">
        <v>35</v>
      </c>
      <c r="Q621" s="26" t="s">
        <v>36</v>
      </c>
      <c r="R621" s="78" t="s">
        <v>37</v>
      </c>
    </row>
    <row r="622" spans="1:18" s="28" customFormat="1" ht="120" x14ac:dyDescent="0.25">
      <c r="A622" s="77" t="s">
        <v>492</v>
      </c>
      <c r="B622" s="31" t="s">
        <v>493</v>
      </c>
      <c r="C622" s="31" t="s">
        <v>494</v>
      </c>
      <c r="D622" s="31" t="s">
        <v>508</v>
      </c>
      <c r="E622" s="31" t="s">
        <v>610</v>
      </c>
      <c r="F622" s="31">
        <v>80111600</v>
      </c>
      <c r="G622" s="49" t="s">
        <v>651</v>
      </c>
      <c r="H622" s="31" t="s">
        <v>43</v>
      </c>
      <c r="I622" s="31" t="s">
        <v>31</v>
      </c>
      <c r="J622" s="31" t="s">
        <v>106</v>
      </c>
      <c r="K622" s="31" t="s">
        <v>596</v>
      </c>
      <c r="L622" s="118">
        <v>3</v>
      </c>
      <c r="M622" s="97">
        <v>4661941</v>
      </c>
      <c r="N622" s="30">
        <v>13985824</v>
      </c>
      <c r="O622" s="101" t="s">
        <v>449</v>
      </c>
      <c r="P622" s="31" t="s">
        <v>35</v>
      </c>
      <c r="Q622" s="26" t="s">
        <v>36</v>
      </c>
      <c r="R622" s="78" t="s">
        <v>37</v>
      </c>
    </row>
    <row r="623" spans="1:18" s="28" customFormat="1" ht="120" x14ac:dyDescent="0.25">
      <c r="A623" s="77" t="s">
        <v>492</v>
      </c>
      <c r="B623" s="31" t="s">
        <v>493</v>
      </c>
      <c r="C623" s="31" t="s">
        <v>494</v>
      </c>
      <c r="D623" s="31" t="s">
        <v>508</v>
      </c>
      <c r="E623" s="31" t="s">
        <v>610</v>
      </c>
      <c r="F623" s="31" t="s">
        <v>101</v>
      </c>
      <c r="G623" s="49" t="s">
        <v>652</v>
      </c>
      <c r="H623" s="31" t="s">
        <v>30</v>
      </c>
      <c r="I623" s="31" t="s">
        <v>653</v>
      </c>
      <c r="J623" s="31" t="s">
        <v>33</v>
      </c>
      <c r="K623" s="31" t="s">
        <v>104</v>
      </c>
      <c r="L623" s="26">
        <v>7</v>
      </c>
      <c r="M623" s="53" t="s">
        <v>37</v>
      </c>
      <c r="N623" s="30">
        <v>19327397</v>
      </c>
      <c r="O623" s="31" t="s">
        <v>449</v>
      </c>
      <c r="P623" s="31" t="s">
        <v>35</v>
      </c>
      <c r="Q623" s="26" t="s">
        <v>36</v>
      </c>
      <c r="R623" s="78" t="s">
        <v>37</v>
      </c>
    </row>
    <row r="624" spans="1:18" s="28" customFormat="1" ht="120" x14ac:dyDescent="0.25">
      <c r="A624" s="77" t="s">
        <v>492</v>
      </c>
      <c r="B624" s="31" t="s">
        <v>493</v>
      </c>
      <c r="C624" s="31" t="s">
        <v>494</v>
      </c>
      <c r="D624" s="31" t="s">
        <v>508</v>
      </c>
      <c r="E624" s="31" t="s">
        <v>509</v>
      </c>
      <c r="F624" s="31" t="s">
        <v>319</v>
      </c>
      <c r="G624" s="49" t="s">
        <v>654</v>
      </c>
      <c r="H624" s="31" t="s">
        <v>30</v>
      </c>
      <c r="I624" s="31" t="s">
        <v>319</v>
      </c>
      <c r="J624" s="31" t="s">
        <v>104</v>
      </c>
      <c r="K624" s="31" t="s">
        <v>104</v>
      </c>
      <c r="L624" s="35">
        <v>1</v>
      </c>
      <c r="M624" s="53" t="s">
        <v>37</v>
      </c>
      <c r="N624" s="30">
        <v>597987</v>
      </c>
      <c r="O624" s="31" t="s">
        <v>511</v>
      </c>
      <c r="P624" s="31" t="s">
        <v>655</v>
      </c>
      <c r="Q624" s="26" t="s">
        <v>36</v>
      </c>
      <c r="R624" s="78" t="s">
        <v>37</v>
      </c>
    </row>
    <row r="625" spans="1:18" s="28" customFormat="1" ht="165" x14ac:dyDescent="0.25">
      <c r="A625" s="77" t="s">
        <v>48</v>
      </c>
      <c r="B625" s="31" t="s">
        <v>313</v>
      </c>
      <c r="C625" s="31" t="s">
        <v>314</v>
      </c>
      <c r="D625" s="31" t="s">
        <v>315</v>
      </c>
      <c r="E625" s="31" t="s">
        <v>316</v>
      </c>
      <c r="F625" s="31">
        <v>80111600</v>
      </c>
      <c r="G625" s="49" t="s">
        <v>656</v>
      </c>
      <c r="H625" s="31" t="s">
        <v>43</v>
      </c>
      <c r="I625" s="31" t="s">
        <v>31</v>
      </c>
      <c r="J625" s="31" t="s">
        <v>657</v>
      </c>
      <c r="K625" s="31" t="s">
        <v>657</v>
      </c>
      <c r="L625" s="36">
        <v>7</v>
      </c>
      <c r="M625" s="32">
        <v>2400000</v>
      </c>
      <c r="N625" s="30">
        <f>+L625*M625</f>
        <v>16800000</v>
      </c>
      <c r="O625" s="36" t="s">
        <v>342</v>
      </c>
      <c r="P625" s="31" t="s">
        <v>35</v>
      </c>
      <c r="Q625" s="26" t="s">
        <v>36</v>
      </c>
      <c r="R625" s="78" t="s">
        <v>37</v>
      </c>
    </row>
    <row r="626" spans="1:18" s="28" customFormat="1" ht="150" x14ac:dyDescent="0.25">
      <c r="A626" s="77" t="s">
        <v>48</v>
      </c>
      <c r="B626" s="31" t="s">
        <v>313</v>
      </c>
      <c r="C626" s="31" t="s">
        <v>314</v>
      </c>
      <c r="D626" s="31" t="s">
        <v>315</v>
      </c>
      <c r="E626" s="31" t="s">
        <v>316</v>
      </c>
      <c r="F626" s="31">
        <v>80111600</v>
      </c>
      <c r="G626" s="49" t="s">
        <v>658</v>
      </c>
      <c r="H626" s="31" t="s">
        <v>43</v>
      </c>
      <c r="I626" s="31" t="s">
        <v>31</v>
      </c>
      <c r="J626" s="31" t="s">
        <v>39</v>
      </c>
      <c r="K626" s="31" t="s">
        <v>64</v>
      </c>
      <c r="L626" s="36">
        <v>3.5</v>
      </c>
      <c r="M626" s="32">
        <v>2400000</v>
      </c>
      <c r="N626" s="30">
        <f>+L626*M626</f>
        <v>8400000</v>
      </c>
      <c r="O626" s="36" t="s">
        <v>342</v>
      </c>
      <c r="P626" s="31" t="s">
        <v>35</v>
      </c>
      <c r="Q626" s="26" t="s">
        <v>36</v>
      </c>
      <c r="R626" s="78" t="s">
        <v>37</v>
      </c>
    </row>
    <row r="627" spans="1:18" s="28" customFormat="1" ht="105" x14ac:dyDescent="0.25">
      <c r="A627" s="77" t="s">
        <v>48</v>
      </c>
      <c r="B627" s="31" t="s">
        <v>313</v>
      </c>
      <c r="C627" s="31" t="s">
        <v>314</v>
      </c>
      <c r="D627" s="31" t="s">
        <v>315</v>
      </c>
      <c r="E627" s="31" t="s">
        <v>316</v>
      </c>
      <c r="F627" s="31">
        <v>80111600</v>
      </c>
      <c r="G627" s="49" t="s">
        <v>659</v>
      </c>
      <c r="H627" s="101" t="s">
        <v>43</v>
      </c>
      <c r="I627" s="101" t="s">
        <v>31</v>
      </c>
      <c r="J627" s="101" t="s">
        <v>100</v>
      </c>
      <c r="K627" s="101" t="s">
        <v>100</v>
      </c>
      <c r="L627" s="101">
        <v>1</v>
      </c>
      <c r="M627" s="97">
        <v>3167400</v>
      </c>
      <c r="N627" s="30">
        <v>3167400</v>
      </c>
      <c r="O627" s="101" t="s">
        <v>334</v>
      </c>
      <c r="P627" s="31" t="s">
        <v>35</v>
      </c>
      <c r="Q627" s="26" t="s">
        <v>36</v>
      </c>
      <c r="R627" s="78" t="s">
        <v>37</v>
      </c>
    </row>
    <row r="628" spans="1:18" s="28" customFormat="1" ht="120" x14ac:dyDescent="0.25">
      <c r="A628" s="77" t="s">
        <v>48</v>
      </c>
      <c r="B628" s="31" t="s">
        <v>49</v>
      </c>
      <c r="C628" s="31" t="s">
        <v>253</v>
      </c>
      <c r="D628" s="31" t="s">
        <v>254</v>
      </c>
      <c r="E628" s="31" t="s">
        <v>255</v>
      </c>
      <c r="F628" s="31">
        <v>80111601</v>
      </c>
      <c r="G628" s="49" t="s">
        <v>660</v>
      </c>
      <c r="H628" s="31" t="s">
        <v>262</v>
      </c>
      <c r="I628" s="31" t="s">
        <v>31</v>
      </c>
      <c r="J628" s="31" t="s">
        <v>54</v>
      </c>
      <c r="K628" s="31" t="s">
        <v>32</v>
      </c>
      <c r="L628" s="26">
        <v>8</v>
      </c>
      <c r="M628" s="32">
        <v>3420000</v>
      </c>
      <c r="N628" s="30">
        <f t="shared" ref="N628" si="151">M628*L628</f>
        <v>27360000</v>
      </c>
      <c r="O628" s="31" t="s">
        <v>258</v>
      </c>
      <c r="P628" s="31" t="s">
        <v>35</v>
      </c>
      <c r="Q628" s="26" t="s">
        <v>36</v>
      </c>
      <c r="R628" s="78" t="s">
        <v>37</v>
      </c>
    </row>
    <row r="629" spans="1:18" s="28" customFormat="1" ht="120" x14ac:dyDescent="0.25">
      <c r="A629" s="77" t="s">
        <v>48</v>
      </c>
      <c r="B629" s="31" t="s">
        <v>49</v>
      </c>
      <c r="C629" s="31" t="s">
        <v>117</v>
      </c>
      <c r="D629" s="31" t="s">
        <v>127</v>
      </c>
      <c r="E629" s="31" t="s">
        <v>128</v>
      </c>
      <c r="F629" s="31">
        <v>80111600</v>
      </c>
      <c r="G629" s="49" t="s">
        <v>661</v>
      </c>
      <c r="H629" s="31" t="s">
        <v>30</v>
      </c>
      <c r="I629" s="31" t="s">
        <v>31</v>
      </c>
      <c r="J629" s="31" t="s">
        <v>54</v>
      </c>
      <c r="K629" s="31" t="s">
        <v>32</v>
      </c>
      <c r="L629" s="31">
        <v>5</v>
      </c>
      <c r="M629" s="32">
        <v>4000000</v>
      </c>
      <c r="N629" s="30">
        <v>20000000</v>
      </c>
      <c r="O629" s="31" t="s">
        <v>662</v>
      </c>
      <c r="P629" s="29" t="s">
        <v>35</v>
      </c>
      <c r="Q629" s="29" t="s">
        <v>36</v>
      </c>
      <c r="R629" s="79" t="s">
        <v>37</v>
      </c>
    </row>
    <row r="630" spans="1:18" s="28" customFormat="1" ht="120" x14ac:dyDescent="0.25">
      <c r="A630" s="77" t="s">
        <v>48</v>
      </c>
      <c r="B630" s="31" t="s">
        <v>49</v>
      </c>
      <c r="C630" s="31" t="s">
        <v>117</v>
      </c>
      <c r="D630" s="31" t="s">
        <v>127</v>
      </c>
      <c r="E630" s="31" t="s">
        <v>128</v>
      </c>
      <c r="F630" s="31">
        <v>80111600</v>
      </c>
      <c r="G630" s="49" t="s">
        <v>661</v>
      </c>
      <c r="H630" s="31" t="s">
        <v>30</v>
      </c>
      <c r="I630" s="31" t="s">
        <v>31</v>
      </c>
      <c r="J630" s="31" t="s">
        <v>39</v>
      </c>
      <c r="K630" s="31" t="s">
        <v>64</v>
      </c>
      <c r="L630" s="31">
        <v>3</v>
      </c>
      <c r="M630" s="32">
        <v>4000000</v>
      </c>
      <c r="N630" s="30">
        <v>12000000</v>
      </c>
      <c r="O630" s="31" t="s">
        <v>662</v>
      </c>
      <c r="P630" s="29" t="s">
        <v>35</v>
      </c>
      <c r="Q630" s="29" t="s">
        <v>36</v>
      </c>
      <c r="R630" s="79" t="s">
        <v>37</v>
      </c>
    </row>
    <row r="631" spans="1:18" s="28" customFormat="1" ht="120" x14ac:dyDescent="0.25">
      <c r="A631" s="77" t="s">
        <v>48</v>
      </c>
      <c r="B631" s="31" t="s">
        <v>49</v>
      </c>
      <c r="C631" s="31" t="s">
        <v>117</v>
      </c>
      <c r="D631" s="31" t="s">
        <v>127</v>
      </c>
      <c r="E631" s="31" t="s">
        <v>128</v>
      </c>
      <c r="F631" s="31">
        <v>80111600</v>
      </c>
      <c r="G631" s="49" t="s">
        <v>663</v>
      </c>
      <c r="H631" s="31" t="s">
        <v>30</v>
      </c>
      <c r="I631" s="31" t="s">
        <v>31</v>
      </c>
      <c r="J631" s="31" t="s">
        <v>136</v>
      </c>
      <c r="K631" s="31" t="s">
        <v>136</v>
      </c>
      <c r="L631" s="31" t="s">
        <v>664</v>
      </c>
      <c r="M631" s="32">
        <v>4000000</v>
      </c>
      <c r="N631" s="30">
        <f>1733333+0.03</f>
        <v>1733333.03</v>
      </c>
      <c r="O631" s="31" t="s">
        <v>662</v>
      </c>
      <c r="P631" s="29" t="s">
        <v>35</v>
      </c>
      <c r="Q631" s="29" t="s">
        <v>36</v>
      </c>
      <c r="R631" s="79" t="s">
        <v>37</v>
      </c>
    </row>
    <row r="632" spans="1:18" s="28" customFormat="1" ht="120" x14ac:dyDescent="0.25">
      <c r="A632" s="77" t="s">
        <v>48</v>
      </c>
      <c r="B632" s="31" t="s">
        <v>49</v>
      </c>
      <c r="C632" s="31" t="s">
        <v>117</v>
      </c>
      <c r="D632" s="31" t="s">
        <v>127</v>
      </c>
      <c r="E632" s="31" t="s">
        <v>128</v>
      </c>
      <c r="F632" s="31">
        <v>80111600</v>
      </c>
      <c r="G632" s="49" t="s">
        <v>665</v>
      </c>
      <c r="H632" s="31" t="s">
        <v>30</v>
      </c>
      <c r="I632" s="31" t="s">
        <v>31</v>
      </c>
      <c r="J632" s="31" t="s">
        <v>54</v>
      </c>
      <c r="K632" s="31" t="s">
        <v>32</v>
      </c>
      <c r="L632" s="31" t="s">
        <v>666</v>
      </c>
      <c r="M632" s="32">
        <v>3421001</v>
      </c>
      <c r="N632" s="30">
        <v>2280667</v>
      </c>
      <c r="O632" s="31" t="s">
        <v>34</v>
      </c>
      <c r="P632" s="29" t="s">
        <v>35</v>
      </c>
      <c r="Q632" s="29" t="s">
        <v>36</v>
      </c>
      <c r="R632" s="79" t="s">
        <v>37</v>
      </c>
    </row>
    <row r="633" spans="1:18" s="28" customFormat="1" ht="120" x14ac:dyDescent="0.25">
      <c r="A633" s="77" t="s">
        <v>48</v>
      </c>
      <c r="B633" s="31" t="s">
        <v>49</v>
      </c>
      <c r="C633" s="31" t="s">
        <v>117</v>
      </c>
      <c r="D633" s="31" t="s">
        <v>127</v>
      </c>
      <c r="E633" s="31" t="s">
        <v>128</v>
      </c>
      <c r="F633" s="31">
        <v>80111600</v>
      </c>
      <c r="G633" s="49" t="s">
        <v>667</v>
      </c>
      <c r="H633" s="101" t="s">
        <v>30</v>
      </c>
      <c r="I633" s="101" t="s">
        <v>31</v>
      </c>
      <c r="J633" s="118" t="s">
        <v>668</v>
      </c>
      <c r="K633" s="101" t="s">
        <v>668</v>
      </c>
      <c r="L633" s="101" t="s">
        <v>669</v>
      </c>
      <c r="M633" s="97">
        <v>3421001</v>
      </c>
      <c r="N633" s="30">
        <v>7298135</v>
      </c>
      <c r="O633" s="101" t="s">
        <v>670</v>
      </c>
      <c r="P633" s="29" t="s">
        <v>35</v>
      </c>
      <c r="Q633" s="29" t="s">
        <v>36</v>
      </c>
      <c r="R633" s="79" t="s">
        <v>37</v>
      </c>
    </row>
    <row r="634" spans="1:18" s="28" customFormat="1" ht="120" x14ac:dyDescent="0.25">
      <c r="A634" s="77" t="s">
        <v>48</v>
      </c>
      <c r="B634" s="31" t="s">
        <v>49</v>
      </c>
      <c r="C634" s="31" t="s">
        <v>117</v>
      </c>
      <c r="D634" s="31" t="s">
        <v>127</v>
      </c>
      <c r="E634" s="31" t="s">
        <v>128</v>
      </c>
      <c r="F634" s="31">
        <v>80111600</v>
      </c>
      <c r="G634" s="49" t="s">
        <v>671</v>
      </c>
      <c r="H634" s="31" t="s">
        <v>30</v>
      </c>
      <c r="I634" s="31" t="s">
        <v>31</v>
      </c>
      <c r="J634" s="31" t="s">
        <v>54</v>
      </c>
      <c r="K634" s="31" t="s">
        <v>32</v>
      </c>
      <c r="L634" s="31">
        <v>5</v>
      </c>
      <c r="M634" s="32">
        <v>2800000</v>
      </c>
      <c r="N634" s="30">
        <v>14000000</v>
      </c>
      <c r="O634" s="31" t="s">
        <v>34</v>
      </c>
      <c r="P634" s="29" t="s">
        <v>35</v>
      </c>
      <c r="Q634" s="29" t="s">
        <v>36</v>
      </c>
      <c r="R634" s="79" t="s">
        <v>37</v>
      </c>
    </row>
    <row r="635" spans="1:18" s="28" customFormat="1" ht="120" x14ac:dyDescent="0.25">
      <c r="A635" s="77" t="s">
        <v>48</v>
      </c>
      <c r="B635" s="31" t="s">
        <v>49</v>
      </c>
      <c r="C635" s="31" t="s">
        <v>117</v>
      </c>
      <c r="D635" s="31" t="s">
        <v>127</v>
      </c>
      <c r="E635" s="31" t="s">
        <v>128</v>
      </c>
      <c r="F635" s="31">
        <v>80111600</v>
      </c>
      <c r="G635" s="49" t="s">
        <v>671</v>
      </c>
      <c r="H635" s="31" t="s">
        <v>30</v>
      </c>
      <c r="I635" s="31" t="s">
        <v>31</v>
      </c>
      <c r="J635" s="31" t="s">
        <v>63</v>
      </c>
      <c r="K635" s="31" t="s">
        <v>64</v>
      </c>
      <c r="L635" s="31">
        <v>2</v>
      </c>
      <c r="M635" s="32">
        <v>2800000</v>
      </c>
      <c r="N635" s="30">
        <f>+M635*L635</f>
        <v>5600000</v>
      </c>
      <c r="O635" s="31" t="s">
        <v>34</v>
      </c>
      <c r="P635" s="29" t="s">
        <v>35</v>
      </c>
      <c r="Q635" s="29" t="s">
        <v>36</v>
      </c>
      <c r="R635" s="79" t="s">
        <v>37</v>
      </c>
    </row>
    <row r="636" spans="1:18" s="28" customFormat="1" ht="105" x14ac:dyDescent="0.25">
      <c r="A636" s="77" t="s">
        <v>48</v>
      </c>
      <c r="B636" s="31" t="s">
        <v>49</v>
      </c>
      <c r="C636" s="31" t="s">
        <v>453</v>
      </c>
      <c r="D636" s="31" t="s">
        <v>51</v>
      </c>
      <c r="E636" s="31" t="s">
        <v>454</v>
      </c>
      <c r="F636" s="31">
        <v>80111600</v>
      </c>
      <c r="G636" s="49" t="s">
        <v>455</v>
      </c>
      <c r="H636" s="55" t="s">
        <v>30</v>
      </c>
      <c r="I636" s="55" t="s">
        <v>31</v>
      </c>
      <c r="J636" s="31" t="s">
        <v>84</v>
      </c>
      <c r="K636" s="31" t="s">
        <v>84</v>
      </c>
      <c r="L636" s="55" t="s">
        <v>672</v>
      </c>
      <c r="M636" s="58">
        <v>3394880</v>
      </c>
      <c r="N636" s="30">
        <v>20935093</v>
      </c>
      <c r="O636" s="31" t="s">
        <v>456</v>
      </c>
      <c r="P636" s="31" t="s">
        <v>35</v>
      </c>
      <c r="Q636" s="26" t="s">
        <v>36</v>
      </c>
      <c r="R636" s="78" t="s">
        <v>37</v>
      </c>
    </row>
    <row r="637" spans="1:18" s="28" customFormat="1" ht="105" x14ac:dyDescent="0.25">
      <c r="A637" s="77" t="s">
        <v>48</v>
      </c>
      <c r="B637" s="31" t="s">
        <v>49</v>
      </c>
      <c r="C637" s="31" t="s">
        <v>453</v>
      </c>
      <c r="D637" s="31" t="s">
        <v>51</v>
      </c>
      <c r="E637" s="31" t="s">
        <v>454</v>
      </c>
      <c r="F637" s="31" t="s">
        <v>319</v>
      </c>
      <c r="G637" s="49" t="s">
        <v>673</v>
      </c>
      <c r="H637" s="31" t="s">
        <v>674</v>
      </c>
      <c r="I637" s="31" t="s">
        <v>319</v>
      </c>
      <c r="J637" s="31" t="s">
        <v>106</v>
      </c>
      <c r="K637" s="31" t="s">
        <v>100</v>
      </c>
      <c r="L637" s="26">
        <v>1</v>
      </c>
      <c r="M637" s="32">
        <v>8117246</v>
      </c>
      <c r="N637" s="30">
        <f>+M637*L637</f>
        <v>8117246</v>
      </c>
      <c r="O637" s="31" t="s">
        <v>456</v>
      </c>
      <c r="P637" s="31" t="s">
        <v>35</v>
      </c>
      <c r="Q637" s="26" t="s">
        <v>36</v>
      </c>
      <c r="R637" s="78" t="s">
        <v>37</v>
      </c>
    </row>
    <row r="638" spans="1:18" s="28" customFormat="1" ht="120" x14ac:dyDescent="0.25">
      <c r="A638" s="77" t="s">
        <v>492</v>
      </c>
      <c r="B638" s="31" t="s">
        <v>493</v>
      </c>
      <c r="C638" s="31" t="s">
        <v>494</v>
      </c>
      <c r="D638" s="31" t="s">
        <v>508</v>
      </c>
      <c r="E638" s="31" t="s">
        <v>542</v>
      </c>
      <c r="F638" s="31">
        <v>80111600</v>
      </c>
      <c r="G638" s="49" t="s">
        <v>675</v>
      </c>
      <c r="H638" s="31" t="s">
        <v>30</v>
      </c>
      <c r="I638" s="31" t="s">
        <v>31</v>
      </c>
      <c r="J638" s="31" t="s">
        <v>32</v>
      </c>
      <c r="K638" s="31" t="s">
        <v>32</v>
      </c>
      <c r="L638" s="31">
        <v>7</v>
      </c>
      <c r="M638" s="32">
        <v>2600000</v>
      </c>
      <c r="N638" s="30">
        <v>18200000</v>
      </c>
      <c r="O638" s="31" t="s">
        <v>676</v>
      </c>
      <c r="P638" s="26" t="s">
        <v>35</v>
      </c>
      <c r="Q638" s="26" t="s">
        <v>36</v>
      </c>
      <c r="R638" s="78" t="s">
        <v>37</v>
      </c>
    </row>
    <row r="639" spans="1:18" s="28" customFormat="1" ht="120" x14ac:dyDescent="0.25">
      <c r="A639" s="77" t="s">
        <v>492</v>
      </c>
      <c r="B639" s="31" t="s">
        <v>493</v>
      </c>
      <c r="C639" s="31" t="s">
        <v>494</v>
      </c>
      <c r="D639" s="31" t="s">
        <v>508</v>
      </c>
      <c r="E639" s="31" t="s">
        <v>542</v>
      </c>
      <c r="F639" s="31">
        <v>80111600</v>
      </c>
      <c r="G639" s="49" t="s">
        <v>675</v>
      </c>
      <c r="H639" s="31" t="s">
        <v>30</v>
      </c>
      <c r="I639" s="31" t="s">
        <v>31</v>
      </c>
      <c r="J639" s="31" t="s">
        <v>106</v>
      </c>
      <c r="K639" s="31" t="s">
        <v>106</v>
      </c>
      <c r="L639" s="31">
        <v>3</v>
      </c>
      <c r="M639" s="32">
        <v>2600000</v>
      </c>
      <c r="N639" s="30">
        <v>7800000</v>
      </c>
      <c r="O639" s="31" t="s">
        <v>676</v>
      </c>
      <c r="P639" s="26" t="s">
        <v>35</v>
      </c>
      <c r="Q639" s="26" t="s">
        <v>36</v>
      </c>
      <c r="R639" s="78" t="s">
        <v>37</v>
      </c>
    </row>
    <row r="640" spans="1:18" s="28" customFormat="1" ht="120" x14ac:dyDescent="0.25">
      <c r="A640" s="77" t="s">
        <v>48</v>
      </c>
      <c r="B640" s="31" t="s">
        <v>49</v>
      </c>
      <c r="C640" s="31" t="s">
        <v>253</v>
      </c>
      <c r="D640" s="31" t="s">
        <v>254</v>
      </c>
      <c r="E640" s="31" t="s">
        <v>255</v>
      </c>
      <c r="F640" s="31">
        <v>80111600</v>
      </c>
      <c r="G640" s="49" t="s">
        <v>677</v>
      </c>
      <c r="H640" s="31" t="s">
        <v>262</v>
      </c>
      <c r="I640" s="31" t="s">
        <v>31</v>
      </c>
      <c r="J640" s="31" t="s">
        <v>39</v>
      </c>
      <c r="K640" s="31" t="s">
        <v>64</v>
      </c>
      <c r="L640" s="26">
        <v>4</v>
      </c>
      <c r="M640" s="32">
        <v>4125000</v>
      </c>
      <c r="N640" s="30">
        <f t="shared" ref="N640" si="152">M640*L640</f>
        <v>16500000</v>
      </c>
      <c r="O640" s="31" t="s">
        <v>258</v>
      </c>
      <c r="P640" s="31" t="s">
        <v>35</v>
      </c>
      <c r="Q640" s="26" t="s">
        <v>36</v>
      </c>
      <c r="R640" s="78" t="s">
        <v>37</v>
      </c>
    </row>
    <row r="641" spans="1:18" s="28" customFormat="1" ht="150" x14ac:dyDescent="0.25">
      <c r="A641" s="77" t="s">
        <v>492</v>
      </c>
      <c r="B641" s="31" t="s">
        <v>493</v>
      </c>
      <c r="C641" s="34" t="s">
        <v>494</v>
      </c>
      <c r="D641" s="41" t="s">
        <v>495</v>
      </c>
      <c r="E641" s="41" t="s">
        <v>496</v>
      </c>
      <c r="F641" s="31" t="s">
        <v>678</v>
      </c>
      <c r="G641" s="49" t="s">
        <v>679</v>
      </c>
      <c r="H641" s="31" t="s">
        <v>30</v>
      </c>
      <c r="I641" s="31" t="s">
        <v>533</v>
      </c>
      <c r="J641" s="31" t="s">
        <v>33</v>
      </c>
      <c r="K641" s="31" t="s">
        <v>104</v>
      </c>
      <c r="L641" s="35">
        <v>7</v>
      </c>
      <c r="M641" s="53" t="s">
        <v>37</v>
      </c>
      <c r="N641" s="30">
        <v>38448811</v>
      </c>
      <c r="O641" s="36" t="s">
        <v>225</v>
      </c>
      <c r="P641" s="31" t="s">
        <v>35</v>
      </c>
      <c r="Q641" s="26" t="s">
        <v>36</v>
      </c>
      <c r="R641" s="78" t="s">
        <v>37</v>
      </c>
    </row>
    <row r="642" spans="1:18" s="28" customFormat="1" ht="120" x14ac:dyDescent="0.25">
      <c r="A642" s="77" t="s">
        <v>492</v>
      </c>
      <c r="B642" s="31" t="s">
        <v>493</v>
      </c>
      <c r="C642" s="34" t="s">
        <v>494</v>
      </c>
      <c r="D642" s="41" t="s">
        <v>508</v>
      </c>
      <c r="E642" s="49" t="s">
        <v>610</v>
      </c>
      <c r="F642" s="31">
        <v>80111600</v>
      </c>
      <c r="G642" s="49" t="s">
        <v>680</v>
      </c>
      <c r="H642" s="26" t="s">
        <v>205</v>
      </c>
      <c r="I642" s="31" t="s">
        <v>681</v>
      </c>
      <c r="J642" s="31" t="s">
        <v>84</v>
      </c>
      <c r="K642" s="31" t="s">
        <v>682</v>
      </c>
      <c r="L642" s="26">
        <v>6</v>
      </c>
      <c r="M642" s="53" t="s">
        <v>37</v>
      </c>
      <c r="N642" s="30">
        <v>9000000</v>
      </c>
      <c r="O642" s="67" t="s">
        <v>449</v>
      </c>
      <c r="P642" s="31" t="s">
        <v>35</v>
      </c>
      <c r="Q642" s="26" t="s">
        <v>36</v>
      </c>
      <c r="R642" s="78" t="s">
        <v>37</v>
      </c>
    </row>
    <row r="643" spans="1:18" s="28" customFormat="1" ht="120" x14ac:dyDescent="0.25">
      <c r="A643" s="77" t="s">
        <v>492</v>
      </c>
      <c r="B643" s="31" t="s">
        <v>493</v>
      </c>
      <c r="C643" s="34" t="s">
        <v>494</v>
      </c>
      <c r="D643" s="41" t="s">
        <v>508</v>
      </c>
      <c r="E643" s="31" t="s">
        <v>610</v>
      </c>
      <c r="F643" s="31">
        <v>80111600</v>
      </c>
      <c r="G643" s="49" t="s">
        <v>683</v>
      </c>
      <c r="H643" s="31" t="s">
        <v>30</v>
      </c>
      <c r="I643" s="31" t="s">
        <v>197</v>
      </c>
      <c r="J643" s="31" t="s">
        <v>39</v>
      </c>
      <c r="K643" s="31" t="s">
        <v>64</v>
      </c>
      <c r="L643" s="26">
        <v>8</v>
      </c>
      <c r="M643" s="53" t="s">
        <v>37</v>
      </c>
      <c r="N643" s="30">
        <v>4000000</v>
      </c>
      <c r="O643" s="31" t="s">
        <v>449</v>
      </c>
      <c r="P643" s="31" t="s">
        <v>35</v>
      </c>
      <c r="Q643" s="26" t="s">
        <v>36</v>
      </c>
      <c r="R643" s="78" t="s">
        <v>37</v>
      </c>
    </row>
    <row r="644" spans="1:18" s="28" customFormat="1" ht="120" x14ac:dyDescent="0.25">
      <c r="A644" s="77" t="s">
        <v>48</v>
      </c>
      <c r="B644" s="31" t="s">
        <v>49</v>
      </c>
      <c r="C644" s="31" t="s">
        <v>253</v>
      </c>
      <c r="D644" s="31" t="s">
        <v>254</v>
      </c>
      <c r="E644" s="31" t="s">
        <v>255</v>
      </c>
      <c r="F644" s="31" t="s">
        <v>101</v>
      </c>
      <c r="G644" s="49" t="s">
        <v>684</v>
      </c>
      <c r="H644" s="31" t="s">
        <v>30</v>
      </c>
      <c r="I644" s="31" t="s">
        <v>653</v>
      </c>
      <c r="J644" s="31" t="s">
        <v>32</v>
      </c>
      <c r="K644" s="31" t="s">
        <v>104</v>
      </c>
      <c r="L644" s="26">
        <v>9</v>
      </c>
      <c r="M644" s="53" t="s">
        <v>37</v>
      </c>
      <c r="N644" s="30">
        <v>146800000</v>
      </c>
      <c r="O644" s="31" t="s">
        <v>258</v>
      </c>
      <c r="P644" s="31" t="s">
        <v>35</v>
      </c>
      <c r="Q644" s="26" t="s">
        <v>36</v>
      </c>
      <c r="R644" s="78" t="s">
        <v>37</v>
      </c>
    </row>
    <row r="645" spans="1:18" s="28" customFormat="1" ht="120" x14ac:dyDescent="0.25">
      <c r="A645" s="77" t="s">
        <v>48</v>
      </c>
      <c r="B645" s="31" t="s">
        <v>49</v>
      </c>
      <c r="C645" s="31" t="s">
        <v>253</v>
      </c>
      <c r="D645" s="31" t="s">
        <v>254</v>
      </c>
      <c r="E645" s="31" t="s">
        <v>255</v>
      </c>
      <c r="F645" s="31">
        <v>78111800</v>
      </c>
      <c r="G645" s="49" t="s">
        <v>204</v>
      </c>
      <c r="H645" s="31" t="s">
        <v>205</v>
      </c>
      <c r="I645" s="31" t="s">
        <v>685</v>
      </c>
      <c r="J645" s="31" t="s">
        <v>104</v>
      </c>
      <c r="K645" s="31" t="s">
        <v>84</v>
      </c>
      <c r="L645" s="26">
        <v>7</v>
      </c>
      <c r="M645" s="53" t="s">
        <v>37</v>
      </c>
      <c r="N645" s="30">
        <v>4980311</v>
      </c>
      <c r="O645" s="31" t="s">
        <v>258</v>
      </c>
      <c r="P645" s="31" t="s">
        <v>35</v>
      </c>
      <c r="Q645" s="26" t="s">
        <v>36</v>
      </c>
      <c r="R645" s="78" t="s">
        <v>37</v>
      </c>
    </row>
    <row r="646" spans="1:18" s="28" customFormat="1" ht="120" x14ac:dyDescent="0.25">
      <c r="A646" s="77" t="s">
        <v>48</v>
      </c>
      <c r="B646" s="31" t="s">
        <v>49</v>
      </c>
      <c r="C646" s="31" t="s">
        <v>253</v>
      </c>
      <c r="D646" s="31" t="s">
        <v>254</v>
      </c>
      <c r="E646" s="31" t="s">
        <v>255</v>
      </c>
      <c r="F646" s="31">
        <v>80111600</v>
      </c>
      <c r="G646" s="49" t="s">
        <v>196</v>
      </c>
      <c r="H646" s="31" t="s">
        <v>30</v>
      </c>
      <c r="I646" s="31" t="s">
        <v>197</v>
      </c>
      <c r="J646" s="31" t="s">
        <v>39</v>
      </c>
      <c r="K646" s="31" t="s">
        <v>64</v>
      </c>
      <c r="L646" s="26">
        <v>8</v>
      </c>
      <c r="M646" s="53" t="s">
        <v>37</v>
      </c>
      <c r="N646" s="30">
        <v>1200000</v>
      </c>
      <c r="O646" s="31" t="s">
        <v>258</v>
      </c>
      <c r="P646" s="31" t="s">
        <v>35</v>
      </c>
      <c r="Q646" s="26" t="s">
        <v>36</v>
      </c>
      <c r="R646" s="78" t="s">
        <v>37</v>
      </c>
    </row>
    <row r="647" spans="1:18" s="28" customFormat="1" ht="135" x14ac:dyDescent="0.25">
      <c r="A647" s="77" t="s">
        <v>48</v>
      </c>
      <c r="B647" s="31" t="s">
        <v>49</v>
      </c>
      <c r="C647" s="31" t="s">
        <v>50</v>
      </c>
      <c r="D647" s="31" t="s">
        <v>51</v>
      </c>
      <c r="E647" s="31" t="s">
        <v>52</v>
      </c>
      <c r="F647" s="31">
        <v>80111600</v>
      </c>
      <c r="G647" s="49" t="s">
        <v>686</v>
      </c>
      <c r="H647" s="31" t="s">
        <v>30</v>
      </c>
      <c r="I647" s="31" t="s">
        <v>31</v>
      </c>
      <c r="J647" s="31" t="s">
        <v>84</v>
      </c>
      <c r="K647" s="31" t="s">
        <v>84</v>
      </c>
      <c r="L647" s="31">
        <v>7</v>
      </c>
      <c r="M647" s="32">
        <v>3421001</v>
      </c>
      <c r="N647" s="30">
        <f t="shared" ref="N647" si="153">+L647*M647</f>
        <v>23947007</v>
      </c>
      <c r="O647" s="29" t="s">
        <v>55</v>
      </c>
      <c r="P647" s="29" t="s">
        <v>35</v>
      </c>
      <c r="Q647" s="29" t="s">
        <v>36</v>
      </c>
      <c r="R647" s="79" t="s">
        <v>37</v>
      </c>
    </row>
    <row r="648" spans="1:18" s="28" customFormat="1" ht="120" x14ac:dyDescent="0.25">
      <c r="A648" s="77" t="s">
        <v>48</v>
      </c>
      <c r="B648" s="31" t="s">
        <v>49</v>
      </c>
      <c r="C648" s="31" t="s">
        <v>253</v>
      </c>
      <c r="D648" s="31" t="s">
        <v>302</v>
      </c>
      <c r="E648" s="31" t="s">
        <v>303</v>
      </c>
      <c r="F648" s="31" t="s">
        <v>385</v>
      </c>
      <c r="G648" s="49" t="s">
        <v>684</v>
      </c>
      <c r="H648" s="31" t="s">
        <v>30</v>
      </c>
      <c r="I648" s="31" t="s">
        <v>203</v>
      </c>
      <c r="J648" s="31" t="s">
        <v>223</v>
      </c>
      <c r="K648" s="31" t="s">
        <v>223</v>
      </c>
      <c r="L648" s="26">
        <v>9</v>
      </c>
      <c r="M648" s="53" t="s">
        <v>37</v>
      </c>
      <c r="N648" s="30">
        <f>77862000-831000</f>
        <v>77031000</v>
      </c>
      <c r="O648" s="31" t="s">
        <v>258</v>
      </c>
      <c r="P648" s="31" t="s">
        <v>35</v>
      </c>
      <c r="Q648" s="26" t="s">
        <v>36</v>
      </c>
      <c r="R648" s="78" t="s">
        <v>37</v>
      </c>
    </row>
    <row r="649" spans="1:18" s="28" customFormat="1" ht="120" x14ac:dyDescent="0.25">
      <c r="A649" s="77" t="s">
        <v>48</v>
      </c>
      <c r="B649" s="31" t="s">
        <v>49</v>
      </c>
      <c r="C649" s="31" t="s">
        <v>253</v>
      </c>
      <c r="D649" s="31" t="s">
        <v>302</v>
      </c>
      <c r="E649" s="31" t="s">
        <v>303</v>
      </c>
      <c r="F649" s="31" t="s">
        <v>385</v>
      </c>
      <c r="G649" s="49" t="s">
        <v>687</v>
      </c>
      <c r="H649" s="31" t="s">
        <v>30</v>
      </c>
      <c r="I649" s="31" t="s">
        <v>203</v>
      </c>
      <c r="J649" s="31" t="s">
        <v>39</v>
      </c>
      <c r="K649" s="31" t="s">
        <v>64</v>
      </c>
      <c r="L649" s="26">
        <v>1</v>
      </c>
      <c r="M649" s="53" t="s">
        <v>37</v>
      </c>
      <c r="N649" s="30">
        <v>16047167</v>
      </c>
      <c r="O649" s="31" t="s">
        <v>258</v>
      </c>
      <c r="P649" s="31" t="s">
        <v>35</v>
      </c>
      <c r="Q649" s="26" t="s">
        <v>36</v>
      </c>
      <c r="R649" s="78" t="s">
        <v>37</v>
      </c>
    </row>
    <row r="650" spans="1:18" s="28" customFormat="1" ht="120" x14ac:dyDescent="0.25">
      <c r="A650" s="77" t="s">
        <v>48</v>
      </c>
      <c r="B650" s="31" t="s">
        <v>49</v>
      </c>
      <c r="C650" s="31" t="s">
        <v>253</v>
      </c>
      <c r="D650" s="31" t="s">
        <v>302</v>
      </c>
      <c r="E650" s="31" t="s">
        <v>303</v>
      </c>
      <c r="F650" s="31">
        <v>78111800</v>
      </c>
      <c r="G650" s="49" t="s">
        <v>204</v>
      </c>
      <c r="H650" s="31" t="s">
        <v>205</v>
      </c>
      <c r="I650" s="31" t="s">
        <v>206</v>
      </c>
      <c r="J650" s="31" t="s">
        <v>104</v>
      </c>
      <c r="K650" s="31" t="s">
        <v>84</v>
      </c>
      <c r="L650" s="26">
        <v>7</v>
      </c>
      <c r="M650" s="53" t="s">
        <v>37</v>
      </c>
      <c r="N650" s="30">
        <v>16386703</v>
      </c>
      <c r="O650" s="31" t="s">
        <v>258</v>
      </c>
      <c r="P650" s="31" t="s">
        <v>35</v>
      </c>
      <c r="Q650" s="26" t="s">
        <v>36</v>
      </c>
      <c r="R650" s="78" t="s">
        <v>37</v>
      </c>
    </row>
    <row r="651" spans="1:18" s="28" customFormat="1" ht="135" x14ac:dyDescent="0.25">
      <c r="A651" s="77" t="s">
        <v>48</v>
      </c>
      <c r="B651" s="31" t="s">
        <v>313</v>
      </c>
      <c r="C651" s="31" t="s">
        <v>314</v>
      </c>
      <c r="D651" s="31" t="s">
        <v>361</v>
      </c>
      <c r="E651" s="31" t="s">
        <v>362</v>
      </c>
      <c r="F651" s="31">
        <v>80111600</v>
      </c>
      <c r="G651" s="49" t="s">
        <v>401</v>
      </c>
      <c r="H651" s="31" t="s">
        <v>43</v>
      </c>
      <c r="I651" s="31" t="s">
        <v>31</v>
      </c>
      <c r="J651" s="31" t="s">
        <v>33</v>
      </c>
      <c r="K651" s="31" t="s">
        <v>86</v>
      </c>
      <c r="L651" s="40">
        <v>4</v>
      </c>
      <c r="M651" s="32">
        <v>5000000</v>
      </c>
      <c r="N651" s="30">
        <f t="shared" ref="N651" si="154">+M651*L651</f>
        <v>20000000</v>
      </c>
      <c r="O651" s="36" t="s">
        <v>392</v>
      </c>
      <c r="P651" s="31" t="s">
        <v>35</v>
      </c>
      <c r="Q651" s="26" t="s">
        <v>36</v>
      </c>
      <c r="R651" s="78" t="s">
        <v>37</v>
      </c>
    </row>
    <row r="652" spans="1:18" s="28" customFormat="1" ht="135" x14ac:dyDescent="0.25">
      <c r="A652" s="77" t="s">
        <v>48</v>
      </c>
      <c r="B652" s="31" t="s">
        <v>49</v>
      </c>
      <c r="C652" s="31" t="s">
        <v>50</v>
      </c>
      <c r="D652" s="31" t="s">
        <v>51</v>
      </c>
      <c r="E652" s="31" t="s">
        <v>52</v>
      </c>
      <c r="F652" s="31">
        <v>78111800</v>
      </c>
      <c r="G652" s="49" t="s">
        <v>507</v>
      </c>
      <c r="H652" s="31" t="s">
        <v>489</v>
      </c>
      <c r="I652" s="31" t="s">
        <v>685</v>
      </c>
      <c r="J652" s="31" t="s">
        <v>104</v>
      </c>
      <c r="K652" s="31" t="s">
        <v>84</v>
      </c>
      <c r="L652" s="31">
        <v>7</v>
      </c>
      <c r="M652" s="53" t="s">
        <v>37</v>
      </c>
      <c r="N652" s="30">
        <v>15000000</v>
      </c>
      <c r="O652" s="31" t="s">
        <v>55</v>
      </c>
      <c r="P652" s="29" t="s">
        <v>35</v>
      </c>
      <c r="Q652" s="29" t="s">
        <v>36</v>
      </c>
      <c r="R652" s="79" t="s">
        <v>37</v>
      </c>
    </row>
    <row r="653" spans="1:18" s="28" customFormat="1" ht="120" x14ac:dyDescent="0.25">
      <c r="A653" s="77" t="s">
        <v>492</v>
      </c>
      <c r="B653" s="31" t="s">
        <v>493</v>
      </c>
      <c r="C653" s="31" t="s">
        <v>494</v>
      </c>
      <c r="D653" s="31" t="s">
        <v>508</v>
      </c>
      <c r="E653" s="31" t="s">
        <v>509</v>
      </c>
      <c r="F653" s="31">
        <v>80111600</v>
      </c>
      <c r="G653" s="49" t="s">
        <v>196</v>
      </c>
      <c r="H653" s="31" t="s">
        <v>30</v>
      </c>
      <c r="I653" s="31" t="s">
        <v>197</v>
      </c>
      <c r="J653" s="31" t="s">
        <v>39</v>
      </c>
      <c r="K653" s="31" t="s">
        <v>64</v>
      </c>
      <c r="L653" s="35">
        <v>8</v>
      </c>
      <c r="M653" s="53" t="s">
        <v>37</v>
      </c>
      <c r="N653" s="30">
        <v>3000000</v>
      </c>
      <c r="O653" s="31" t="s">
        <v>511</v>
      </c>
      <c r="P653" s="31" t="s">
        <v>35</v>
      </c>
      <c r="Q653" s="26" t="s">
        <v>36</v>
      </c>
      <c r="R653" s="78" t="s">
        <v>37</v>
      </c>
    </row>
    <row r="654" spans="1:18" s="28" customFormat="1" ht="135" x14ac:dyDescent="0.25">
      <c r="A654" s="77" t="s">
        <v>48</v>
      </c>
      <c r="B654" s="31" t="s">
        <v>49</v>
      </c>
      <c r="C654" s="31" t="s">
        <v>50</v>
      </c>
      <c r="D654" s="31" t="s">
        <v>51</v>
      </c>
      <c r="E654" s="31" t="s">
        <v>52</v>
      </c>
      <c r="F654" s="31" t="s">
        <v>688</v>
      </c>
      <c r="G654" s="49" t="s">
        <v>689</v>
      </c>
      <c r="H654" s="31" t="s">
        <v>690</v>
      </c>
      <c r="I654" s="31" t="s">
        <v>550</v>
      </c>
      <c r="J654" s="31" t="s">
        <v>33</v>
      </c>
      <c r="K654" s="31" t="s">
        <v>104</v>
      </c>
      <c r="L654" s="31">
        <v>4</v>
      </c>
      <c r="M654" s="53" t="s">
        <v>37</v>
      </c>
      <c r="N654" s="30">
        <v>40000000</v>
      </c>
      <c r="O654" s="31" t="s">
        <v>55</v>
      </c>
      <c r="P654" s="114" t="s">
        <v>691</v>
      </c>
      <c r="Q654" s="29" t="s">
        <v>36</v>
      </c>
      <c r="R654" s="79" t="s">
        <v>37</v>
      </c>
    </row>
    <row r="655" spans="1:18" s="28" customFormat="1" ht="135" x14ac:dyDescent="0.25">
      <c r="A655" s="77" t="s">
        <v>48</v>
      </c>
      <c r="B655" s="31" t="s">
        <v>49</v>
      </c>
      <c r="C655" s="31" t="s">
        <v>50</v>
      </c>
      <c r="D655" s="31" t="s">
        <v>51</v>
      </c>
      <c r="E655" s="31" t="s">
        <v>52</v>
      </c>
      <c r="F655" s="31">
        <v>80111600</v>
      </c>
      <c r="G655" s="49" t="s">
        <v>692</v>
      </c>
      <c r="H655" s="31" t="s">
        <v>690</v>
      </c>
      <c r="I655" s="31" t="s">
        <v>31</v>
      </c>
      <c r="J655" s="31" t="s">
        <v>69</v>
      </c>
      <c r="K655" s="31" t="s">
        <v>46</v>
      </c>
      <c r="L655" s="31">
        <v>2</v>
      </c>
      <c r="M655" s="32">
        <v>2500000</v>
      </c>
      <c r="N655" s="30">
        <v>5000000</v>
      </c>
      <c r="O655" s="31" t="s">
        <v>55</v>
      </c>
      <c r="P655" s="114" t="s">
        <v>691</v>
      </c>
      <c r="Q655" s="29" t="s">
        <v>36</v>
      </c>
      <c r="R655" s="79" t="s">
        <v>37</v>
      </c>
    </row>
    <row r="656" spans="1:18" s="28" customFormat="1" ht="135" x14ac:dyDescent="0.25">
      <c r="A656" s="77" t="s">
        <v>48</v>
      </c>
      <c r="B656" s="31" t="s">
        <v>49</v>
      </c>
      <c r="C656" s="31" t="s">
        <v>50</v>
      </c>
      <c r="D656" s="31" t="s">
        <v>51</v>
      </c>
      <c r="E656" s="31" t="s">
        <v>52</v>
      </c>
      <c r="F656" s="31">
        <v>80111600</v>
      </c>
      <c r="G656" s="49" t="s">
        <v>693</v>
      </c>
      <c r="H656" s="31" t="s">
        <v>30</v>
      </c>
      <c r="I656" s="31" t="s">
        <v>31</v>
      </c>
      <c r="J656" s="31" t="s">
        <v>33</v>
      </c>
      <c r="K656" s="31" t="s">
        <v>33</v>
      </c>
      <c r="L656" s="31">
        <v>4</v>
      </c>
      <c r="M656" s="32">
        <v>4500000</v>
      </c>
      <c r="N656" s="30">
        <f>+M656*L656</f>
        <v>18000000</v>
      </c>
      <c r="O656" s="31" t="s">
        <v>55</v>
      </c>
      <c r="P656" s="114" t="s">
        <v>691</v>
      </c>
      <c r="Q656" s="29" t="s">
        <v>36</v>
      </c>
      <c r="R656" s="79" t="s">
        <v>37</v>
      </c>
    </row>
    <row r="657" spans="1:18" s="28" customFormat="1" ht="135" x14ac:dyDescent="0.25">
      <c r="A657" s="77" t="s">
        <v>48</v>
      </c>
      <c r="B657" s="31" t="s">
        <v>49</v>
      </c>
      <c r="C657" s="31" t="s">
        <v>50</v>
      </c>
      <c r="D657" s="31" t="s">
        <v>51</v>
      </c>
      <c r="E657" s="31" t="s">
        <v>52</v>
      </c>
      <c r="F657" s="31">
        <v>80111600</v>
      </c>
      <c r="G657" s="49" t="s">
        <v>694</v>
      </c>
      <c r="H657" s="31" t="s">
        <v>30</v>
      </c>
      <c r="I657" s="31" t="s">
        <v>31</v>
      </c>
      <c r="J657" s="31" t="s">
        <v>33</v>
      </c>
      <c r="K657" s="31" t="s">
        <v>33</v>
      </c>
      <c r="L657" s="31">
        <v>3</v>
      </c>
      <c r="M657" s="32">
        <v>5000000</v>
      </c>
      <c r="N657" s="30">
        <v>15000000</v>
      </c>
      <c r="O657" s="31" t="s">
        <v>55</v>
      </c>
      <c r="P657" s="114" t="s">
        <v>691</v>
      </c>
      <c r="Q657" s="29" t="s">
        <v>36</v>
      </c>
      <c r="R657" s="79" t="s">
        <v>37</v>
      </c>
    </row>
    <row r="658" spans="1:18" s="28" customFormat="1" ht="135" x14ac:dyDescent="0.25">
      <c r="A658" s="77" t="s">
        <v>48</v>
      </c>
      <c r="B658" s="31" t="s">
        <v>49</v>
      </c>
      <c r="C658" s="31" t="s">
        <v>50</v>
      </c>
      <c r="D658" s="31" t="s">
        <v>51</v>
      </c>
      <c r="E658" s="31" t="s">
        <v>52</v>
      </c>
      <c r="F658" s="31">
        <v>80111600</v>
      </c>
      <c r="G658" s="49" t="s">
        <v>695</v>
      </c>
      <c r="H658" s="31" t="s">
        <v>30</v>
      </c>
      <c r="I658" s="31" t="s">
        <v>31</v>
      </c>
      <c r="J658" s="31" t="s">
        <v>104</v>
      </c>
      <c r="K658" s="31" t="s">
        <v>104</v>
      </c>
      <c r="L658" s="31">
        <v>3</v>
      </c>
      <c r="M658" s="32">
        <v>4000000</v>
      </c>
      <c r="N658" s="30">
        <f>+M658*L658</f>
        <v>12000000</v>
      </c>
      <c r="O658" s="31" t="s">
        <v>55</v>
      </c>
      <c r="P658" s="114" t="s">
        <v>691</v>
      </c>
      <c r="Q658" s="29" t="s">
        <v>36</v>
      </c>
      <c r="R658" s="79" t="s">
        <v>37</v>
      </c>
    </row>
    <row r="659" spans="1:18" s="28" customFormat="1" ht="135" x14ac:dyDescent="0.25">
      <c r="A659" s="77" t="s">
        <v>48</v>
      </c>
      <c r="B659" s="31" t="s">
        <v>49</v>
      </c>
      <c r="C659" s="31" t="s">
        <v>50</v>
      </c>
      <c r="D659" s="31" t="s">
        <v>51</v>
      </c>
      <c r="E659" s="31" t="s">
        <v>52</v>
      </c>
      <c r="F659" s="31">
        <v>72102900</v>
      </c>
      <c r="G659" s="49" t="s">
        <v>696</v>
      </c>
      <c r="H659" s="31" t="s">
        <v>697</v>
      </c>
      <c r="I659" s="31" t="s">
        <v>31</v>
      </c>
      <c r="J659" s="31" t="s">
        <v>104</v>
      </c>
      <c r="K659" s="31" t="s">
        <v>84</v>
      </c>
      <c r="L659" s="31">
        <v>2</v>
      </c>
      <c r="M659" s="53" t="s">
        <v>37</v>
      </c>
      <c r="N659" s="30">
        <v>15000000</v>
      </c>
      <c r="O659" s="31" t="s">
        <v>55</v>
      </c>
      <c r="P659" s="114" t="s">
        <v>691</v>
      </c>
      <c r="Q659" s="29" t="s">
        <v>36</v>
      </c>
      <c r="R659" s="79" t="s">
        <v>37</v>
      </c>
    </row>
    <row r="660" spans="1:18" s="28" customFormat="1" ht="135" x14ac:dyDescent="0.25">
      <c r="A660" s="77" t="s">
        <v>48</v>
      </c>
      <c r="B660" s="31" t="s">
        <v>49</v>
      </c>
      <c r="C660" s="31" t="s">
        <v>50</v>
      </c>
      <c r="D660" s="31" t="s">
        <v>51</v>
      </c>
      <c r="E660" s="31" t="s">
        <v>52</v>
      </c>
      <c r="F660" s="31">
        <v>72102900</v>
      </c>
      <c r="G660" s="49" t="s">
        <v>698</v>
      </c>
      <c r="H660" s="31" t="s">
        <v>697</v>
      </c>
      <c r="I660" s="31" t="s">
        <v>31</v>
      </c>
      <c r="J660" s="31" t="s">
        <v>104</v>
      </c>
      <c r="K660" s="31" t="s">
        <v>84</v>
      </c>
      <c r="L660" s="31">
        <v>2</v>
      </c>
      <c r="M660" s="53" t="s">
        <v>37</v>
      </c>
      <c r="N660" s="30">
        <v>15000000</v>
      </c>
      <c r="O660" s="31" t="s">
        <v>55</v>
      </c>
      <c r="P660" s="114" t="s">
        <v>691</v>
      </c>
      <c r="Q660" s="29" t="s">
        <v>36</v>
      </c>
      <c r="R660" s="79" t="s">
        <v>37</v>
      </c>
    </row>
    <row r="661" spans="1:18" s="28" customFormat="1" ht="135" x14ac:dyDescent="0.25">
      <c r="A661" s="77" t="s">
        <v>48</v>
      </c>
      <c r="B661" s="31" t="s">
        <v>49</v>
      </c>
      <c r="C661" s="31" t="s">
        <v>50</v>
      </c>
      <c r="D661" s="31" t="s">
        <v>51</v>
      </c>
      <c r="E661" s="31" t="s">
        <v>52</v>
      </c>
      <c r="F661" s="31">
        <v>72102900</v>
      </c>
      <c r="G661" s="49" t="s">
        <v>699</v>
      </c>
      <c r="H661" s="31" t="s">
        <v>697</v>
      </c>
      <c r="I661" s="31" t="s">
        <v>31</v>
      </c>
      <c r="J661" s="31" t="s">
        <v>104</v>
      </c>
      <c r="K661" s="31" t="s">
        <v>84</v>
      </c>
      <c r="L661" s="31">
        <v>2</v>
      </c>
      <c r="M661" s="53" t="s">
        <v>37</v>
      </c>
      <c r="N661" s="30">
        <v>15000000</v>
      </c>
      <c r="O661" s="31" t="s">
        <v>55</v>
      </c>
      <c r="P661" s="114" t="s">
        <v>691</v>
      </c>
      <c r="Q661" s="29" t="s">
        <v>36</v>
      </c>
      <c r="R661" s="79" t="s">
        <v>37</v>
      </c>
    </row>
    <row r="662" spans="1:18" s="28" customFormat="1" ht="135" x14ac:dyDescent="0.25">
      <c r="A662" s="77" t="s">
        <v>48</v>
      </c>
      <c r="B662" s="31" t="s">
        <v>49</v>
      </c>
      <c r="C662" s="31" t="s">
        <v>50</v>
      </c>
      <c r="D662" s="31" t="s">
        <v>51</v>
      </c>
      <c r="E662" s="31" t="s">
        <v>52</v>
      </c>
      <c r="F662" s="31">
        <v>72102900</v>
      </c>
      <c r="G662" s="49" t="s">
        <v>700</v>
      </c>
      <c r="H662" s="31" t="s">
        <v>697</v>
      </c>
      <c r="I662" s="31" t="s">
        <v>31</v>
      </c>
      <c r="J662" s="31" t="s">
        <v>104</v>
      </c>
      <c r="K662" s="31" t="s">
        <v>84</v>
      </c>
      <c r="L662" s="31">
        <v>2</v>
      </c>
      <c r="M662" s="53" t="s">
        <v>37</v>
      </c>
      <c r="N662" s="30">
        <v>15000000</v>
      </c>
      <c r="O662" s="31" t="s">
        <v>55</v>
      </c>
      <c r="P662" s="114" t="s">
        <v>691</v>
      </c>
      <c r="Q662" s="29" t="s">
        <v>36</v>
      </c>
      <c r="R662" s="79" t="s">
        <v>37</v>
      </c>
    </row>
    <row r="663" spans="1:18" s="28" customFormat="1" ht="135" x14ac:dyDescent="0.25">
      <c r="A663" s="77" t="s">
        <v>48</v>
      </c>
      <c r="B663" s="31" t="s">
        <v>49</v>
      </c>
      <c r="C663" s="31" t="s">
        <v>50</v>
      </c>
      <c r="D663" s="31" t="s">
        <v>51</v>
      </c>
      <c r="E663" s="31" t="s">
        <v>52</v>
      </c>
      <c r="F663" s="31">
        <v>72102900</v>
      </c>
      <c r="G663" s="49" t="s">
        <v>701</v>
      </c>
      <c r="H663" s="31" t="s">
        <v>697</v>
      </c>
      <c r="I663" s="31" t="s">
        <v>31</v>
      </c>
      <c r="J663" s="31" t="s">
        <v>104</v>
      </c>
      <c r="K663" s="31" t="s">
        <v>84</v>
      </c>
      <c r="L663" s="31">
        <v>2</v>
      </c>
      <c r="M663" s="53" t="s">
        <v>37</v>
      </c>
      <c r="N663" s="30">
        <v>15000000</v>
      </c>
      <c r="O663" s="31" t="s">
        <v>55</v>
      </c>
      <c r="P663" s="114" t="s">
        <v>691</v>
      </c>
      <c r="Q663" s="29" t="s">
        <v>36</v>
      </c>
      <c r="R663" s="79" t="s">
        <v>37</v>
      </c>
    </row>
    <row r="664" spans="1:18" s="28" customFormat="1" ht="135" x14ac:dyDescent="0.25">
      <c r="A664" s="77" t="s">
        <v>48</v>
      </c>
      <c r="B664" s="31" t="s">
        <v>49</v>
      </c>
      <c r="C664" s="31" t="s">
        <v>50</v>
      </c>
      <c r="D664" s="31" t="s">
        <v>51</v>
      </c>
      <c r="E664" s="31" t="s">
        <v>52</v>
      </c>
      <c r="F664" s="31">
        <v>72102900</v>
      </c>
      <c r="G664" s="49" t="s">
        <v>702</v>
      </c>
      <c r="H664" s="31" t="s">
        <v>697</v>
      </c>
      <c r="I664" s="31" t="s">
        <v>31</v>
      </c>
      <c r="J664" s="31" t="s">
        <v>104</v>
      </c>
      <c r="K664" s="31" t="s">
        <v>84</v>
      </c>
      <c r="L664" s="31">
        <v>2</v>
      </c>
      <c r="M664" s="53" t="s">
        <v>37</v>
      </c>
      <c r="N664" s="30">
        <v>15000000</v>
      </c>
      <c r="O664" s="31" t="s">
        <v>55</v>
      </c>
      <c r="P664" s="114" t="s">
        <v>691</v>
      </c>
      <c r="Q664" s="29" t="s">
        <v>36</v>
      </c>
      <c r="R664" s="79" t="s">
        <v>37</v>
      </c>
    </row>
    <row r="665" spans="1:18" s="28" customFormat="1" ht="135" x14ac:dyDescent="0.25">
      <c r="A665" s="77" t="s">
        <v>48</v>
      </c>
      <c r="B665" s="31" t="s">
        <v>49</v>
      </c>
      <c r="C665" s="31" t="s">
        <v>50</v>
      </c>
      <c r="D665" s="31" t="s">
        <v>51</v>
      </c>
      <c r="E665" s="31" t="s">
        <v>52</v>
      </c>
      <c r="F665" s="31">
        <v>72102900</v>
      </c>
      <c r="G665" s="49" t="s">
        <v>703</v>
      </c>
      <c r="H665" s="31" t="s">
        <v>697</v>
      </c>
      <c r="I665" s="31" t="s">
        <v>31</v>
      </c>
      <c r="J665" s="31" t="s">
        <v>104</v>
      </c>
      <c r="K665" s="31" t="s">
        <v>84</v>
      </c>
      <c r="L665" s="31">
        <v>2</v>
      </c>
      <c r="M665" s="53" t="s">
        <v>37</v>
      </c>
      <c r="N665" s="30">
        <v>15000000</v>
      </c>
      <c r="O665" s="31" t="s">
        <v>55</v>
      </c>
      <c r="P665" s="114" t="s">
        <v>691</v>
      </c>
      <c r="Q665" s="29" t="s">
        <v>36</v>
      </c>
      <c r="R665" s="79" t="s">
        <v>37</v>
      </c>
    </row>
    <row r="666" spans="1:18" s="28" customFormat="1" ht="135" x14ac:dyDescent="0.25">
      <c r="A666" s="77" t="s">
        <v>48</v>
      </c>
      <c r="B666" s="31" t="s">
        <v>49</v>
      </c>
      <c r="C666" s="31" t="s">
        <v>50</v>
      </c>
      <c r="D666" s="31" t="s">
        <v>51</v>
      </c>
      <c r="E666" s="31" t="s">
        <v>52</v>
      </c>
      <c r="F666" s="31">
        <v>72102900</v>
      </c>
      <c r="G666" s="49" t="s">
        <v>704</v>
      </c>
      <c r="H666" s="31" t="s">
        <v>697</v>
      </c>
      <c r="I666" s="31" t="s">
        <v>31</v>
      </c>
      <c r="J666" s="31" t="s">
        <v>104</v>
      </c>
      <c r="K666" s="31" t="s">
        <v>84</v>
      </c>
      <c r="L666" s="31">
        <v>2</v>
      </c>
      <c r="M666" s="53" t="s">
        <v>37</v>
      </c>
      <c r="N666" s="30">
        <v>15000000</v>
      </c>
      <c r="O666" s="31" t="s">
        <v>55</v>
      </c>
      <c r="P666" s="114" t="s">
        <v>691</v>
      </c>
      <c r="Q666" s="29" t="s">
        <v>36</v>
      </c>
      <c r="R666" s="79" t="s">
        <v>37</v>
      </c>
    </row>
    <row r="667" spans="1:18" s="28" customFormat="1" ht="135" x14ac:dyDescent="0.25">
      <c r="A667" s="77" t="s">
        <v>48</v>
      </c>
      <c r="B667" s="31" t="s">
        <v>49</v>
      </c>
      <c r="C667" s="31" t="s">
        <v>50</v>
      </c>
      <c r="D667" s="31" t="s">
        <v>51</v>
      </c>
      <c r="E667" s="31" t="s">
        <v>52</v>
      </c>
      <c r="F667" s="31">
        <v>72102900</v>
      </c>
      <c r="G667" s="49" t="s">
        <v>705</v>
      </c>
      <c r="H667" s="31" t="s">
        <v>697</v>
      </c>
      <c r="I667" s="31" t="s">
        <v>31</v>
      </c>
      <c r="J667" s="31" t="s">
        <v>104</v>
      </c>
      <c r="K667" s="31" t="s">
        <v>84</v>
      </c>
      <c r="L667" s="31">
        <v>2</v>
      </c>
      <c r="M667" s="53" t="s">
        <v>37</v>
      </c>
      <c r="N667" s="30">
        <v>15000000</v>
      </c>
      <c r="O667" s="31" t="s">
        <v>55</v>
      </c>
      <c r="P667" s="114" t="s">
        <v>691</v>
      </c>
      <c r="Q667" s="29" t="s">
        <v>36</v>
      </c>
      <c r="R667" s="79" t="s">
        <v>37</v>
      </c>
    </row>
    <row r="668" spans="1:18" s="28" customFormat="1" ht="135" x14ac:dyDescent="0.25">
      <c r="A668" s="77" t="s">
        <v>48</v>
      </c>
      <c r="B668" s="31" t="s">
        <v>49</v>
      </c>
      <c r="C668" s="31" t="s">
        <v>50</v>
      </c>
      <c r="D668" s="31" t="s">
        <v>51</v>
      </c>
      <c r="E668" s="31" t="s">
        <v>52</v>
      </c>
      <c r="F668" s="31">
        <v>72102900</v>
      </c>
      <c r="G668" s="49" t="s">
        <v>706</v>
      </c>
      <c r="H668" s="31" t="s">
        <v>697</v>
      </c>
      <c r="I668" s="31" t="s">
        <v>31</v>
      </c>
      <c r="J668" s="31" t="s">
        <v>104</v>
      </c>
      <c r="K668" s="31" t="s">
        <v>84</v>
      </c>
      <c r="L668" s="31">
        <v>2</v>
      </c>
      <c r="M668" s="53" t="s">
        <v>37</v>
      </c>
      <c r="N668" s="30">
        <v>15000000</v>
      </c>
      <c r="O668" s="31" t="s">
        <v>55</v>
      </c>
      <c r="P668" s="114" t="s">
        <v>691</v>
      </c>
      <c r="Q668" s="29" t="s">
        <v>36</v>
      </c>
      <c r="R668" s="79" t="s">
        <v>37</v>
      </c>
    </row>
    <row r="669" spans="1:18" s="28" customFormat="1" ht="135" x14ac:dyDescent="0.25">
      <c r="A669" s="77" t="s">
        <v>48</v>
      </c>
      <c r="B669" s="31" t="s">
        <v>49</v>
      </c>
      <c r="C669" s="31" t="s">
        <v>50</v>
      </c>
      <c r="D669" s="31" t="s">
        <v>51</v>
      </c>
      <c r="E669" s="31" t="s">
        <v>52</v>
      </c>
      <c r="F669" s="31">
        <v>72102900</v>
      </c>
      <c r="G669" s="49" t="s">
        <v>707</v>
      </c>
      <c r="H669" s="31" t="s">
        <v>697</v>
      </c>
      <c r="I669" s="31" t="s">
        <v>31</v>
      </c>
      <c r="J669" s="31" t="s">
        <v>104</v>
      </c>
      <c r="K669" s="31" t="s">
        <v>84</v>
      </c>
      <c r="L669" s="31">
        <v>2</v>
      </c>
      <c r="M669" s="53" t="s">
        <v>37</v>
      </c>
      <c r="N669" s="30">
        <v>15000000</v>
      </c>
      <c r="O669" s="31" t="s">
        <v>55</v>
      </c>
      <c r="P669" s="114" t="s">
        <v>691</v>
      </c>
      <c r="Q669" s="29" t="s">
        <v>36</v>
      </c>
      <c r="R669" s="79" t="s">
        <v>37</v>
      </c>
    </row>
    <row r="670" spans="1:18" s="28" customFormat="1" ht="135" x14ac:dyDescent="0.25">
      <c r="A670" s="77" t="s">
        <v>48</v>
      </c>
      <c r="B670" s="31" t="s">
        <v>49</v>
      </c>
      <c r="C670" s="31" t="s">
        <v>50</v>
      </c>
      <c r="D670" s="31" t="s">
        <v>51</v>
      </c>
      <c r="E670" s="31" t="s">
        <v>52</v>
      </c>
      <c r="F670" s="31">
        <v>72102900</v>
      </c>
      <c r="G670" s="49" t="s">
        <v>708</v>
      </c>
      <c r="H670" s="31" t="s">
        <v>697</v>
      </c>
      <c r="I670" s="31" t="s">
        <v>31</v>
      </c>
      <c r="J670" s="31" t="s">
        <v>104</v>
      </c>
      <c r="K670" s="31" t="s">
        <v>84</v>
      </c>
      <c r="L670" s="31">
        <v>2</v>
      </c>
      <c r="M670" s="53" t="s">
        <v>37</v>
      </c>
      <c r="N670" s="30">
        <v>15000000</v>
      </c>
      <c r="O670" s="31" t="s">
        <v>55</v>
      </c>
      <c r="P670" s="114" t="s">
        <v>691</v>
      </c>
      <c r="Q670" s="29" t="s">
        <v>36</v>
      </c>
      <c r="R670" s="79" t="s">
        <v>37</v>
      </c>
    </row>
    <row r="671" spans="1:18" s="28" customFormat="1" ht="135" x14ac:dyDescent="0.25">
      <c r="A671" s="77" t="s">
        <v>48</v>
      </c>
      <c r="B671" s="31" t="s">
        <v>49</v>
      </c>
      <c r="C671" s="31" t="s">
        <v>50</v>
      </c>
      <c r="D671" s="31" t="s">
        <v>51</v>
      </c>
      <c r="E671" s="31" t="s">
        <v>52</v>
      </c>
      <c r="F671" s="31">
        <v>72102900</v>
      </c>
      <c r="G671" s="49" t="s">
        <v>709</v>
      </c>
      <c r="H671" s="31" t="s">
        <v>697</v>
      </c>
      <c r="I671" s="31" t="s">
        <v>31</v>
      </c>
      <c r="J671" s="31" t="s">
        <v>104</v>
      </c>
      <c r="K671" s="31" t="s">
        <v>84</v>
      </c>
      <c r="L671" s="31">
        <v>2</v>
      </c>
      <c r="M671" s="53" t="s">
        <v>37</v>
      </c>
      <c r="N671" s="30">
        <v>15000000</v>
      </c>
      <c r="O671" s="31" t="s">
        <v>55</v>
      </c>
      <c r="P671" s="114" t="s">
        <v>691</v>
      </c>
      <c r="Q671" s="29" t="s">
        <v>36</v>
      </c>
      <c r="R671" s="79" t="s">
        <v>37</v>
      </c>
    </row>
    <row r="672" spans="1:18" s="28" customFormat="1" ht="135" x14ac:dyDescent="0.25">
      <c r="A672" s="77" t="s">
        <v>48</v>
      </c>
      <c r="B672" s="31" t="s">
        <v>49</v>
      </c>
      <c r="C672" s="31" t="s">
        <v>50</v>
      </c>
      <c r="D672" s="31" t="s">
        <v>51</v>
      </c>
      <c r="E672" s="31" t="s">
        <v>52</v>
      </c>
      <c r="F672" s="31">
        <v>72102900</v>
      </c>
      <c r="G672" s="49" t="s">
        <v>710</v>
      </c>
      <c r="H672" s="31" t="s">
        <v>697</v>
      </c>
      <c r="I672" s="31" t="s">
        <v>31</v>
      </c>
      <c r="J672" s="31" t="s">
        <v>104</v>
      </c>
      <c r="K672" s="31" t="s">
        <v>84</v>
      </c>
      <c r="L672" s="31">
        <v>2</v>
      </c>
      <c r="M672" s="53" t="s">
        <v>37</v>
      </c>
      <c r="N672" s="30">
        <v>15000000</v>
      </c>
      <c r="O672" s="31" t="s">
        <v>55</v>
      </c>
      <c r="P672" s="114" t="s">
        <v>691</v>
      </c>
      <c r="Q672" s="29" t="s">
        <v>36</v>
      </c>
      <c r="R672" s="79" t="s">
        <v>37</v>
      </c>
    </row>
    <row r="673" spans="1:18" s="28" customFormat="1" ht="135" x14ac:dyDescent="0.25">
      <c r="A673" s="77" t="s">
        <v>48</v>
      </c>
      <c r="B673" s="31" t="s">
        <v>49</v>
      </c>
      <c r="C673" s="31" t="s">
        <v>50</v>
      </c>
      <c r="D673" s="31" t="s">
        <v>51</v>
      </c>
      <c r="E673" s="31" t="s">
        <v>52</v>
      </c>
      <c r="F673" s="31">
        <v>72102900</v>
      </c>
      <c r="G673" s="49" t="s">
        <v>711</v>
      </c>
      <c r="H673" s="31" t="s">
        <v>697</v>
      </c>
      <c r="I673" s="31" t="s">
        <v>31</v>
      </c>
      <c r="J673" s="31" t="s">
        <v>104</v>
      </c>
      <c r="K673" s="31" t="s">
        <v>84</v>
      </c>
      <c r="L673" s="31">
        <v>2</v>
      </c>
      <c r="M673" s="53" t="s">
        <v>37</v>
      </c>
      <c r="N673" s="30">
        <v>15000000</v>
      </c>
      <c r="O673" s="31" t="s">
        <v>55</v>
      </c>
      <c r="P673" s="114" t="s">
        <v>691</v>
      </c>
      <c r="Q673" s="29" t="s">
        <v>36</v>
      </c>
      <c r="R673" s="79" t="s">
        <v>37</v>
      </c>
    </row>
    <row r="674" spans="1:18" s="28" customFormat="1" ht="135" x14ac:dyDescent="0.25">
      <c r="A674" s="77" t="s">
        <v>48</v>
      </c>
      <c r="B674" s="31" t="s">
        <v>49</v>
      </c>
      <c r="C674" s="31" t="s">
        <v>50</v>
      </c>
      <c r="D674" s="31" t="s">
        <v>51</v>
      </c>
      <c r="E674" s="31" t="s">
        <v>52</v>
      </c>
      <c r="F674" s="31">
        <v>72102900</v>
      </c>
      <c r="G674" s="49" t="s">
        <v>712</v>
      </c>
      <c r="H674" s="31" t="s">
        <v>697</v>
      </c>
      <c r="I674" s="31" t="s">
        <v>31</v>
      </c>
      <c r="J674" s="31" t="s">
        <v>104</v>
      </c>
      <c r="K674" s="31" t="s">
        <v>84</v>
      </c>
      <c r="L674" s="31">
        <v>2</v>
      </c>
      <c r="M674" s="53" t="s">
        <v>37</v>
      </c>
      <c r="N674" s="30">
        <v>15000000</v>
      </c>
      <c r="O674" s="31" t="s">
        <v>55</v>
      </c>
      <c r="P674" s="114" t="s">
        <v>691</v>
      </c>
      <c r="Q674" s="29" t="s">
        <v>36</v>
      </c>
      <c r="R674" s="79" t="s">
        <v>37</v>
      </c>
    </row>
    <row r="675" spans="1:18" s="28" customFormat="1" ht="135" x14ac:dyDescent="0.25">
      <c r="A675" s="77" t="s">
        <v>48</v>
      </c>
      <c r="B675" s="31" t="s">
        <v>49</v>
      </c>
      <c r="C675" s="31" t="s">
        <v>50</v>
      </c>
      <c r="D675" s="31" t="s">
        <v>51</v>
      </c>
      <c r="E675" s="31" t="s">
        <v>52</v>
      </c>
      <c r="F675" s="31">
        <v>72102900</v>
      </c>
      <c r="G675" s="49" t="s">
        <v>713</v>
      </c>
      <c r="H675" s="31" t="s">
        <v>697</v>
      </c>
      <c r="I675" s="31" t="s">
        <v>31</v>
      </c>
      <c r="J675" s="31" t="s">
        <v>104</v>
      </c>
      <c r="K675" s="31" t="s">
        <v>84</v>
      </c>
      <c r="L675" s="31">
        <v>2</v>
      </c>
      <c r="M675" s="53" t="s">
        <v>37</v>
      </c>
      <c r="N675" s="30">
        <v>15000000</v>
      </c>
      <c r="O675" s="31" t="s">
        <v>55</v>
      </c>
      <c r="P675" s="114" t="s">
        <v>691</v>
      </c>
      <c r="Q675" s="29" t="s">
        <v>36</v>
      </c>
      <c r="R675" s="79" t="s">
        <v>37</v>
      </c>
    </row>
    <row r="676" spans="1:18" s="28" customFormat="1" ht="135" x14ac:dyDescent="0.25">
      <c r="A676" s="77" t="s">
        <v>48</v>
      </c>
      <c r="B676" s="31" t="s">
        <v>49</v>
      </c>
      <c r="C676" s="31" t="s">
        <v>50</v>
      </c>
      <c r="D676" s="31" t="s">
        <v>51</v>
      </c>
      <c r="E676" s="31" t="s">
        <v>52</v>
      </c>
      <c r="F676" s="31">
        <v>72102900</v>
      </c>
      <c r="G676" s="49" t="s">
        <v>714</v>
      </c>
      <c r="H676" s="31" t="s">
        <v>697</v>
      </c>
      <c r="I676" s="31" t="s">
        <v>31</v>
      </c>
      <c r="J676" s="31" t="s">
        <v>104</v>
      </c>
      <c r="K676" s="31" t="s">
        <v>84</v>
      </c>
      <c r="L676" s="31">
        <v>2</v>
      </c>
      <c r="M676" s="53" t="s">
        <v>37</v>
      </c>
      <c r="N676" s="30">
        <v>15000000</v>
      </c>
      <c r="O676" s="31" t="s">
        <v>55</v>
      </c>
      <c r="P676" s="114" t="s">
        <v>691</v>
      </c>
      <c r="Q676" s="29" t="s">
        <v>36</v>
      </c>
      <c r="R676" s="79" t="s">
        <v>37</v>
      </c>
    </row>
    <row r="677" spans="1:18" s="28" customFormat="1" ht="135" x14ac:dyDescent="0.25">
      <c r="A677" s="77" t="s">
        <v>48</v>
      </c>
      <c r="B677" s="31" t="s">
        <v>49</v>
      </c>
      <c r="C677" s="31" t="s">
        <v>50</v>
      </c>
      <c r="D677" s="31" t="s">
        <v>51</v>
      </c>
      <c r="E677" s="31" t="s">
        <v>52</v>
      </c>
      <c r="F677" s="31">
        <v>72102900</v>
      </c>
      <c r="G677" s="49" t="s">
        <v>715</v>
      </c>
      <c r="H677" s="31" t="s">
        <v>697</v>
      </c>
      <c r="I677" s="31" t="s">
        <v>31</v>
      </c>
      <c r="J677" s="31" t="s">
        <v>104</v>
      </c>
      <c r="K677" s="31" t="s">
        <v>84</v>
      </c>
      <c r="L677" s="31">
        <v>2</v>
      </c>
      <c r="M677" s="53" t="s">
        <v>37</v>
      </c>
      <c r="N677" s="30">
        <v>15000000</v>
      </c>
      <c r="O677" s="31" t="s">
        <v>55</v>
      </c>
      <c r="P677" s="114" t="s">
        <v>691</v>
      </c>
      <c r="Q677" s="29" t="s">
        <v>36</v>
      </c>
      <c r="R677" s="79" t="s">
        <v>37</v>
      </c>
    </row>
    <row r="678" spans="1:18" s="28" customFormat="1" ht="135" x14ac:dyDescent="0.25">
      <c r="A678" s="77" t="s">
        <v>48</v>
      </c>
      <c r="B678" s="31" t="s">
        <v>49</v>
      </c>
      <c r="C678" s="31" t="s">
        <v>50</v>
      </c>
      <c r="D678" s="31" t="s">
        <v>51</v>
      </c>
      <c r="E678" s="31" t="s">
        <v>52</v>
      </c>
      <c r="F678" s="31">
        <v>72102900</v>
      </c>
      <c r="G678" s="49" t="s">
        <v>716</v>
      </c>
      <c r="H678" s="31" t="s">
        <v>697</v>
      </c>
      <c r="I678" s="31" t="s">
        <v>31</v>
      </c>
      <c r="J678" s="31" t="s">
        <v>104</v>
      </c>
      <c r="K678" s="31" t="s">
        <v>84</v>
      </c>
      <c r="L678" s="31">
        <v>2</v>
      </c>
      <c r="M678" s="53" t="s">
        <v>37</v>
      </c>
      <c r="N678" s="30">
        <v>15000000</v>
      </c>
      <c r="O678" s="31" t="s">
        <v>55</v>
      </c>
      <c r="P678" s="114" t="s">
        <v>691</v>
      </c>
      <c r="Q678" s="29" t="s">
        <v>36</v>
      </c>
      <c r="R678" s="79" t="s">
        <v>37</v>
      </c>
    </row>
    <row r="679" spans="1:18" s="28" customFormat="1" ht="120" x14ac:dyDescent="0.25">
      <c r="A679" s="77" t="s">
        <v>48</v>
      </c>
      <c r="B679" s="31" t="s">
        <v>49</v>
      </c>
      <c r="C679" s="31" t="s">
        <v>117</v>
      </c>
      <c r="D679" s="31" t="s">
        <v>127</v>
      </c>
      <c r="E679" s="31" t="s">
        <v>128</v>
      </c>
      <c r="F679" s="31" t="s">
        <v>717</v>
      </c>
      <c r="G679" s="49" t="s">
        <v>718</v>
      </c>
      <c r="H679" s="31" t="s">
        <v>719</v>
      </c>
      <c r="I679" s="31" t="s">
        <v>720</v>
      </c>
      <c r="J679" s="31" t="s">
        <v>33</v>
      </c>
      <c r="K679" s="31" t="s">
        <v>86</v>
      </c>
      <c r="L679" s="31">
        <v>1</v>
      </c>
      <c r="M679" s="53" t="s">
        <v>37</v>
      </c>
      <c r="N679" s="30">
        <v>174127906</v>
      </c>
      <c r="O679" s="31" t="s">
        <v>121</v>
      </c>
      <c r="P679" s="114" t="s">
        <v>721</v>
      </c>
      <c r="Q679" s="26" t="s">
        <v>36</v>
      </c>
      <c r="R679" s="78" t="s">
        <v>37</v>
      </c>
    </row>
    <row r="680" spans="1:18" s="28" customFormat="1" ht="120" x14ac:dyDescent="0.25">
      <c r="A680" s="77" t="s">
        <v>48</v>
      </c>
      <c r="B680" s="31" t="s">
        <v>49</v>
      </c>
      <c r="C680" s="31" t="s">
        <v>117</v>
      </c>
      <c r="D680" s="31" t="s">
        <v>127</v>
      </c>
      <c r="E680" s="31" t="s">
        <v>128</v>
      </c>
      <c r="F680" s="31" t="s">
        <v>722</v>
      </c>
      <c r="G680" s="49" t="s">
        <v>723</v>
      </c>
      <c r="H680" s="31" t="s">
        <v>719</v>
      </c>
      <c r="I680" s="31" t="s">
        <v>195</v>
      </c>
      <c r="J680" s="31" t="s">
        <v>104</v>
      </c>
      <c r="K680" s="31" t="s">
        <v>104</v>
      </c>
      <c r="L680" s="31">
        <v>1</v>
      </c>
      <c r="M680" s="53" t="s">
        <v>37</v>
      </c>
      <c r="N680" s="30">
        <v>72591354</v>
      </c>
      <c r="O680" s="31" t="s">
        <v>121</v>
      </c>
      <c r="P680" s="114" t="s">
        <v>721</v>
      </c>
      <c r="Q680" s="26" t="s">
        <v>36</v>
      </c>
      <c r="R680" s="78" t="s">
        <v>37</v>
      </c>
    </row>
    <row r="681" spans="1:18" s="28" customFormat="1" ht="120" x14ac:dyDescent="0.25">
      <c r="A681" s="77" t="s">
        <v>48</v>
      </c>
      <c r="B681" s="31" t="s">
        <v>49</v>
      </c>
      <c r="C681" s="31" t="s">
        <v>117</v>
      </c>
      <c r="D681" s="31" t="s">
        <v>127</v>
      </c>
      <c r="E681" s="31" t="s">
        <v>128</v>
      </c>
      <c r="F681" s="31" t="s">
        <v>724</v>
      </c>
      <c r="G681" s="49" t="s">
        <v>725</v>
      </c>
      <c r="H681" s="55" t="s">
        <v>719</v>
      </c>
      <c r="I681" s="55" t="s">
        <v>726</v>
      </c>
      <c r="J681" s="31" t="s">
        <v>125</v>
      </c>
      <c r="K681" s="31" t="s">
        <v>91</v>
      </c>
      <c r="L681" s="55">
        <v>1</v>
      </c>
      <c r="M681" s="53" t="s">
        <v>37</v>
      </c>
      <c r="N681" s="30">
        <v>21840250</v>
      </c>
      <c r="O681" s="31" t="s">
        <v>121</v>
      </c>
      <c r="P681" s="114" t="s">
        <v>721</v>
      </c>
      <c r="Q681" s="26" t="s">
        <v>36</v>
      </c>
      <c r="R681" s="78" t="s">
        <v>37</v>
      </c>
    </row>
    <row r="682" spans="1:18" s="28" customFormat="1" ht="120" x14ac:dyDescent="0.25">
      <c r="A682" s="77" t="s">
        <v>48</v>
      </c>
      <c r="B682" s="31" t="s">
        <v>49</v>
      </c>
      <c r="C682" s="31" t="s">
        <v>117</v>
      </c>
      <c r="D682" s="31" t="s">
        <v>127</v>
      </c>
      <c r="E682" s="31" t="s">
        <v>128</v>
      </c>
      <c r="F682" s="31" t="s">
        <v>724</v>
      </c>
      <c r="G682" s="49" t="s">
        <v>727</v>
      </c>
      <c r="H682" s="55" t="s">
        <v>719</v>
      </c>
      <c r="I682" s="55" t="s">
        <v>726</v>
      </c>
      <c r="J682" s="31" t="s">
        <v>106</v>
      </c>
      <c r="K682" s="31" t="s">
        <v>106</v>
      </c>
      <c r="L682" s="55" t="s">
        <v>728</v>
      </c>
      <c r="M682" s="53" t="s">
        <v>37</v>
      </c>
      <c r="N682" s="30">
        <v>10199490</v>
      </c>
      <c r="O682" s="31" t="s">
        <v>121</v>
      </c>
      <c r="P682" s="114" t="s">
        <v>721</v>
      </c>
      <c r="Q682" s="26" t="s">
        <v>36</v>
      </c>
      <c r="R682" s="78" t="s">
        <v>37</v>
      </c>
    </row>
    <row r="683" spans="1:18" s="28" customFormat="1" ht="120" x14ac:dyDescent="0.25">
      <c r="A683" s="77" t="s">
        <v>48</v>
      </c>
      <c r="B683" s="31" t="s">
        <v>49</v>
      </c>
      <c r="C683" s="31" t="s">
        <v>117</v>
      </c>
      <c r="D683" s="31" t="s">
        <v>127</v>
      </c>
      <c r="E683" s="31" t="s">
        <v>128</v>
      </c>
      <c r="F683" s="31" t="s">
        <v>729</v>
      </c>
      <c r="G683" s="49" t="s">
        <v>730</v>
      </c>
      <c r="H683" s="31" t="s">
        <v>719</v>
      </c>
      <c r="I683" s="31" t="s">
        <v>201</v>
      </c>
      <c r="J683" s="31" t="s">
        <v>39</v>
      </c>
      <c r="K683" s="31" t="s">
        <v>64</v>
      </c>
      <c r="L683" s="31">
        <v>1</v>
      </c>
      <c r="M683" s="53" t="s">
        <v>37</v>
      </c>
      <c r="N683" s="30">
        <v>50000000</v>
      </c>
      <c r="O683" s="31" t="s">
        <v>121</v>
      </c>
      <c r="P683" s="114" t="s">
        <v>721</v>
      </c>
      <c r="Q683" s="26" t="s">
        <v>36</v>
      </c>
      <c r="R683" s="78" t="s">
        <v>37</v>
      </c>
    </row>
    <row r="684" spans="1:18" s="28" customFormat="1" ht="105" x14ac:dyDescent="0.25">
      <c r="A684" s="77" t="s">
        <v>48</v>
      </c>
      <c r="B684" s="31" t="s">
        <v>49</v>
      </c>
      <c r="C684" s="31" t="s">
        <v>453</v>
      </c>
      <c r="D684" s="31" t="s">
        <v>51</v>
      </c>
      <c r="E684" s="31" t="s">
        <v>454</v>
      </c>
      <c r="F684" s="31">
        <v>80111600</v>
      </c>
      <c r="G684" s="49" t="s">
        <v>455</v>
      </c>
      <c r="H684" s="55" t="s">
        <v>30</v>
      </c>
      <c r="I684" s="55" t="s">
        <v>31</v>
      </c>
      <c r="J684" s="31" t="s">
        <v>104</v>
      </c>
      <c r="K684" s="31" t="s">
        <v>84</v>
      </c>
      <c r="L684" s="55" t="s">
        <v>672</v>
      </c>
      <c r="M684" s="32">
        <v>3394880</v>
      </c>
      <c r="N684" s="30">
        <v>20935093</v>
      </c>
      <c r="O684" s="31" t="s">
        <v>456</v>
      </c>
      <c r="P684" s="31" t="s">
        <v>35</v>
      </c>
      <c r="Q684" s="26" t="s">
        <v>36</v>
      </c>
      <c r="R684" s="78" t="s">
        <v>37</v>
      </c>
    </row>
    <row r="685" spans="1:18" s="28" customFormat="1" ht="120" x14ac:dyDescent="0.25">
      <c r="A685" s="77" t="s">
        <v>48</v>
      </c>
      <c r="B685" s="31" t="s">
        <v>49</v>
      </c>
      <c r="C685" s="31" t="s">
        <v>117</v>
      </c>
      <c r="D685" s="31" t="s">
        <v>127</v>
      </c>
      <c r="E685" s="31" t="s">
        <v>128</v>
      </c>
      <c r="F685" s="31" t="s">
        <v>731</v>
      </c>
      <c r="G685" s="49" t="s">
        <v>732</v>
      </c>
      <c r="H685" s="31" t="s">
        <v>30</v>
      </c>
      <c r="I685" s="31" t="s">
        <v>195</v>
      </c>
      <c r="J685" s="31" t="s">
        <v>125</v>
      </c>
      <c r="K685" s="31" t="s">
        <v>125</v>
      </c>
      <c r="L685" s="31">
        <v>1</v>
      </c>
      <c r="M685" s="53" t="s">
        <v>37</v>
      </c>
      <c r="N685" s="30">
        <v>149922962</v>
      </c>
      <c r="O685" s="31" t="s">
        <v>121</v>
      </c>
      <c r="P685" s="29" t="s">
        <v>35</v>
      </c>
      <c r="Q685" s="29" t="s">
        <v>36</v>
      </c>
      <c r="R685" s="79" t="s">
        <v>37</v>
      </c>
    </row>
    <row r="686" spans="1:18" s="28" customFormat="1" ht="120" x14ac:dyDescent="0.25">
      <c r="A686" s="77" t="s">
        <v>48</v>
      </c>
      <c r="B686" s="31" t="s">
        <v>49</v>
      </c>
      <c r="C686" s="31" t="s">
        <v>117</v>
      </c>
      <c r="D686" s="31" t="s">
        <v>127</v>
      </c>
      <c r="E686" s="31" t="s">
        <v>128</v>
      </c>
      <c r="F686" s="31" t="s">
        <v>733</v>
      </c>
      <c r="G686" s="49" t="s">
        <v>734</v>
      </c>
      <c r="H686" s="31" t="s">
        <v>30</v>
      </c>
      <c r="I686" s="31" t="s">
        <v>735</v>
      </c>
      <c r="J686" s="31" t="s">
        <v>91</v>
      </c>
      <c r="K686" s="31" t="s">
        <v>91</v>
      </c>
      <c r="L686" s="31" t="s">
        <v>736</v>
      </c>
      <c r="M686" s="53" t="s">
        <v>37</v>
      </c>
      <c r="N686" s="30">
        <v>320000000</v>
      </c>
      <c r="O686" s="31" t="s">
        <v>121</v>
      </c>
      <c r="P686" s="29" t="s">
        <v>35</v>
      </c>
      <c r="Q686" s="29" t="s">
        <v>36</v>
      </c>
      <c r="R686" s="79" t="s">
        <v>37</v>
      </c>
    </row>
    <row r="687" spans="1:18" s="28" customFormat="1" ht="120" x14ac:dyDescent="0.25">
      <c r="A687" s="77" t="s">
        <v>48</v>
      </c>
      <c r="B687" s="31" t="s">
        <v>49</v>
      </c>
      <c r="C687" s="31" t="s">
        <v>117</v>
      </c>
      <c r="D687" s="31" t="s">
        <v>127</v>
      </c>
      <c r="E687" s="31" t="s">
        <v>128</v>
      </c>
      <c r="F687" s="31">
        <v>80111600</v>
      </c>
      <c r="G687" s="49" t="s">
        <v>737</v>
      </c>
      <c r="H687" s="31" t="s">
        <v>30</v>
      </c>
      <c r="I687" s="31" t="s">
        <v>31</v>
      </c>
      <c r="J687" s="31" t="s">
        <v>33</v>
      </c>
      <c r="K687" s="31" t="s">
        <v>33</v>
      </c>
      <c r="L687" s="31">
        <v>5</v>
      </c>
      <c r="M687" s="32">
        <v>5000000</v>
      </c>
      <c r="N687" s="30">
        <v>25000000</v>
      </c>
      <c r="O687" s="31" t="s">
        <v>210</v>
      </c>
      <c r="P687" s="29" t="s">
        <v>738</v>
      </c>
      <c r="Q687" s="29" t="s">
        <v>36</v>
      </c>
      <c r="R687" s="79" t="s">
        <v>37</v>
      </c>
    </row>
    <row r="688" spans="1:18" s="28" customFormat="1" ht="120" x14ac:dyDescent="0.25">
      <c r="A688" s="77" t="s">
        <v>48</v>
      </c>
      <c r="B688" s="31" t="s">
        <v>49</v>
      </c>
      <c r="C688" s="31" t="s">
        <v>117</v>
      </c>
      <c r="D688" s="31" t="s">
        <v>127</v>
      </c>
      <c r="E688" s="31" t="s">
        <v>128</v>
      </c>
      <c r="F688" s="31">
        <v>80111600</v>
      </c>
      <c r="G688" s="49" t="s">
        <v>737</v>
      </c>
      <c r="H688" s="31" t="s">
        <v>30</v>
      </c>
      <c r="I688" s="31" t="s">
        <v>31</v>
      </c>
      <c r="J688" s="31" t="s">
        <v>33</v>
      </c>
      <c r="K688" s="31" t="s">
        <v>33</v>
      </c>
      <c r="L688" s="31">
        <v>5</v>
      </c>
      <c r="M688" s="32">
        <v>5000000</v>
      </c>
      <c r="N688" s="30">
        <v>25000000</v>
      </c>
      <c r="O688" s="31" t="s">
        <v>210</v>
      </c>
      <c r="P688" s="29" t="s">
        <v>738</v>
      </c>
      <c r="Q688" s="29" t="s">
        <v>36</v>
      </c>
      <c r="R688" s="79" t="s">
        <v>37</v>
      </c>
    </row>
    <row r="689" spans="1:18" s="28" customFormat="1" ht="120" x14ac:dyDescent="0.25">
      <c r="A689" s="77" t="s">
        <v>48</v>
      </c>
      <c r="B689" s="31" t="s">
        <v>49</v>
      </c>
      <c r="C689" s="31" t="s">
        <v>117</v>
      </c>
      <c r="D689" s="31" t="s">
        <v>127</v>
      </c>
      <c r="E689" s="31" t="s">
        <v>128</v>
      </c>
      <c r="F689" s="31">
        <v>80111600</v>
      </c>
      <c r="G689" s="49" t="s">
        <v>737</v>
      </c>
      <c r="H689" s="31" t="s">
        <v>30</v>
      </c>
      <c r="I689" s="31" t="s">
        <v>31</v>
      </c>
      <c r="J689" s="31" t="s">
        <v>33</v>
      </c>
      <c r="K689" s="31" t="s">
        <v>33</v>
      </c>
      <c r="L689" s="31">
        <v>5</v>
      </c>
      <c r="M689" s="32">
        <v>5000000</v>
      </c>
      <c r="N689" s="30">
        <v>25000000</v>
      </c>
      <c r="O689" s="31" t="s">
        <v>210</v>
      </c>
      <c r="P689" s="29" t="s">
        <v>738</v>
      </c>
      <c r="Q689" s="29" t="s">
        <v>36</v>
      </c>
      <c r="R689" s="79" t="s">
        <v>37</v>
      </c>
    </row>
    <row r="690" spans="1:18" s="28" customFormat="1" ht="120" x14ac:dyDescent="0.25">
      <c r="A690" s="77" t="s">
        <v>48</v>
      </c>
      <c r="B690" s="31" t="s">
        <v>49</v>
      </c>
      <c r="C690" s="31" t="s">
        <v>117</v>
      </c>
      <c r="D690" s="31" t="s">
        <v>127</v>
      </c>
      <c r="E690" s="31" t="s">
        <v>128</v>
      </c>
      <c r="F690" s="31">
        <v>80111600</v>
      </c>
      <c r="G690" s="49" t="s">
        <v>737</v>
      </c>
      <c r="H690" s="31" t="s">
        <v>30</v>
      </c>
      <c r="I690" s="31" t="s">
        <v>31</v>
      </c>
      <c r="J690" s="31" t="s">
        <v>33</v>
      </c>
      <c r="K690" s="31" t="s">
        <v>33</v>
      </c>
      <c r="L690" s="31">
        <v>5</v>
      </c>
      <c r="M690" s="32">
        <v>5000000</v>
      </c>
      <c r="N690" s="30">
        <v>25000000</v>
      </c>
      <c r="O690" s="31" t="s">
        <v>210</v>
      </c>
      <c r="P690" s="29" t="s">
        <v>738</v>
      </c>
      <c r="Q690" s="29" t="s">
        <v>36</v>
      </c>
      <c r="R690" s="79" t="s">
        <v>37</v>
      </c>
    </row>
    <row r="691" spans="1:18" s="28" customFormat="1" ht="120" x14ac:dyDescent="0.25">
      <c r="A691" s="77" t="s">
        <v>48</v>
      </c>
      <c r="B691" s="31" t="s">
        <v>49</v>
      </c>
      <c r="C691" s="31" t="s">
        <v>117</v>
      </c>
      <c r="D691" s="31" t="s">
        <v>127</v>
      </c>
      <c r="E691" s="31" t="s">
        <v>128</v>
      </c>
      <c r="F691" s="31">
        <v>80111600</v>
      </c>
      <c r="G691" s="49" t="s">
        <v>737</v>
      </c>
      <c r="H691" s="31" t="s">
        <v>30</v>
      </c>
      <c r="I691" s="31" t="s">
        <v>31</v>
      </c>
      <c r="J691" s="31" t="s">
        <v>33</v>
      </c>
      <c r="K691" s="31" t="s">
        <v>33</v>
      </c>
      <c r="L691" s="31">
        <v>5</v>
      </c>
      <c r="M691" s="32">
        <v>5000000</v>
      </c>
      <c r="N691" s="30">
        <v>25000000</v>
      </c>
      <c r="O691" s="31" t="s">
        <v>210</v>
      </c>
      <c r="P691" s="29" t="s">
        <v>738</v>
      </c>
      <c r="Q691" s="29" t="s">
        <v>36</v>
      </c>
      <c r="R691" s="79" t="s">
        <v>37</v>
      </c>
    </row>
    <row r="692" spans="1:18" s="28" customFormat="1" ht="120" x14ac:dyDescent="0.25">
      <c r="A692" s="77" t="s">
        <v>48</v>
      </c>
      <c r="B692" s="31" t="s">
        <v>49</v>
      </c>
      <c r="C692" s="31" t="s">
        <v>117</v>
      </c>
      <c r="D692" s="31" t="s">
        <v>127</v>
      </c>
      <c r="E692" s="31" t="s">
        <v>128</v>
      </c>
      <c r="F692" s="31">
        <v>80111600</v>
      </c>
      <c r="G692" s="49" t="s">
        <v>739</v>
      </c>
      <c r="H692" s="31" t="s">
        <v>30</v>
      </c>
      <c r="I692" s="31" t="s">
        <v>31</v>
      </c>
      <c r="J692" s="31" t="s">
        <v>33</v>
      </c>
      <c r="K692" s="31" t="s">
        <v>33</v>
      </c>
      <c r="L692" s="31">
        <v>3.5</v>
      </c>
      <c r="M692" s="32">
        <v>4500000</v>
      </c>
      <c r="N692" s="30">
        <v>15750000</v>
      </c>
      <c r="O692" s="31" t="s">
        <v>210</v>
      </c>
      <c r="P692" s="29" t="s">
        <v>738</v>
      </c>
      <c r="Q692" s="29" t="s">
        <v>36</v>
      </c>
      <c r="R692" s="79" t="s">
        <v>37</v>
      </c>
    </row>
    <row r="693" spans="1:18" s="28" customFormat="1" ht="120" x14ac:dyDescent="0.25">
      <c r="A693" s="77" t="s">
        <v>48</v>
      </c>
      <c r="B693" s="31" t="s">
        <v>49</v>
      </c>
      <c r="C693" s="31" t="s">
        <v>117</v>
      </c>
      <c r="D693" s="31" t="s">
        <v>127</v>
      </c>
      <c r="E693" s="31" t="s">
        <v>128</v>
      </c>
      <c r="F693" s="31">
        <v>80111600</v>
      </c>
      <c r="G693" s="49" t="s">
        <v>740</v>
      </c>
      <c r="H693" s="31" t="s">
        <v>30</v>
      </c>
      <c r="I693" s="31" t="s">
        <v>31</v>
      </c>
      <c r="J693" s="31" t="s">
        <v>33</v>
      </c>
      <c r="K693" s="31" t="s">
        <v>33</v>
      </c>
      <c r="L693" s="31">
        <v>5</v>
      </c>
      <c r="M693" s="32">
        <v>3000000</v>
      </c>
      <c r="N693" s="30">
        <v>15000000</v>
      </c>
      <c r="O693" s="31" t="s">
        <v>210</v>
      </c>
      <c r="P693" s="29" t="s">
        <v>738</v>
      </c>
      <c r="Q693" s="29" t="s">
        <v>36</v>
      </c>
      <c r="R693" s="79" t="s">
        <v>37</v>
      </c>
    </row>
    <row r="694" spans="1:18" s="28" customFormat="1" ht="120" x14ac:dyDescent="0.25">
      <c r="A694" s="77" t="s">
        <v>48</v>
      </c>
      <c r="B694" s="31" t="s">
        <v>49</v>
      </c>
      <c r="C694" s="31" t="s">
        <v>117</v>
      </c>
      <c r="D694" s="31" t="s">
        <v>127</v>
      </c>
      <c r="E694" s="31" t="s">
        <v>128</v>
      </c>
      <c r="F694" s="31">
        <v>80111600</v>
      </c>
      <c r="G694" s="49" t="s">
        <v>741</v>
      </c>
      <c r="H694" s="31" t="s">
        <v>30</v>
      </c>
      <c r="I694" s="31" t="s">
        <v>31</v>
      </c>
      <c r="J694" s="31" t="s">
        <v>33</v>
      </c>
      <c r="K694" s="31" t="s">
        <v>33</v>
      </c>
      <c r="L694" s="31">
        <v>5</v>
      </c>
      <c r="M694" s="32">
        <v>3000000</v>
      </c>
      <c r="N694" s="30">
        <v>15000000</v>
      </c>
      <c r="O694" s="31" t="s">
        <v>210</v>
      </c>
      <c r="P694" s="29" t="s">
        <v>738</v>
      </c>
      <c r="Q694" s="29" t="s">
        <v>36</v>
      </c>
      <c r="R694" s="79" t="s">
        <v>37</v>
      </c>
    </row>
    <row r="695" spans="1:18" s="28" customFormat="1" ht="120" x14ac:dyDescent="0.25">
      <c r="A695" s="77" t="s">
        <v>48</v>
      </c>
      <c r="B695" s="31" t="s">
        <v>49</v>
      </c>
      <c r="C695" s="31" t="s">
        <v>117</v>
      </c>
      <c r="D695" s="31" t="s">
        <v>127</v>
      </c>
      <c r="E695" s="31" t="s">
        <v>128</v>
      </c>
      <c r="F695" s="31" t="s">
        <v>742</v>
      </c>
      <c r="G695" s="49" t="s">
        <v>732</v>
      </c>
      <c r="H695" s="25" t="s">
        <v>743</v>
      </c>
      <c r="I695" s="25" t="s">
        <v>195</v>
      </c>
      <c r="J695" s="31" t="s">
        <v>125</v>
      </c>
      <c r="K695" s="31" t="s">
        <v>91</v>
      </c>
      <c r="L695" s="25">
        <v>1</v>
      </c>
      <c r="M695" s="53" t="s">
        <v>37</v>
      </c>
      <c r="N695" s="30">
        <v>48788200</v>
      </c>
      <c r="O695" s="31" t="s">
        <v>210</v>
      </c>
      <c r="P695" s="29" t="s">
        <v>738</v>
      </c>
      <c r="Q695" s="29" t="s">
        <v>36</v>
      </c>
      <c r="R695" s="79" t="s">
        <v>37</v>
      </c>
    </row>
    <row r="696" spans="1:18" s="28" customFormat="1" ht="120" x14ac:dyDescent="0.25">
      <c r="A696" s="77" t="s">
        <v>48</v>
      </c>
      <c r="B696" s="31" t="s">
        <v>49</v>
      </c>
      <c r="C696" s="31" t="s">
        <v>117</v>
      </c>
      <c r="D696" s="31" t="s">
        <v>127</v>
      </c>
      <c r="E696" s="31" t="s">
        <v>128</v>
      </c>
      <c r="F696" s="31">
        <v>80111600</v>
      </c>
      <c r="G696" s="49" t="s">
        <v>744</v>
      </c>
      <c r="H696" s="31" t="s">
        <v>719</v>
      </c>
      <c r="I696" s="31" t="s">
        <v>31</v>
      </c>
      <c r="J696" s="31" t="s">
        <v>39</v>
      </c>
      <c r="K696" s="31" t="s">
        <v>64</v>
      </c>
      <c r="L696" s="31">
        <v>5</v>
      </c>
      <c r="M696" s="32">
        <v>16000000</v>
      </c>
      <c r="N696" s="30">
        <v>16000000</v>
      </c>
      <c r="O696" s="31" t="s">
        <v>210</v>
      </c>
      <c r="P696" s="29" t="s">
        <v>738</v>
      </c>
      <c r="Q696" s="29" t="s">
        <v>36</v>
      </c>
      <c r="R696" s="79" t="s">
        <v>37</v>
      </c>
    </row>
    <row r="697" spans="1:18" s="28" customFormat="1" ht="120" x14ac:dyDescent="0.25">
      <c r="A697" s="77" t="s">
        <v>48</v>
      </c>
      <c r="B697" s="31" t="s">
        <v>49</v>
      </c>
      <c r="C697" s="31" t="s">
        <v>117</v>
      </c>
      <c r="D697" s="31" t="s">
        <v>127</v>
      </c>
      <c r="E697" s="31" t="s">
        <v>128</v>
      </c>
      <c r="F697" s="31">
        <v>80111600</v>
      </c>
      <c r="G697" s="49" t="s">
        <v>745</v>
      </c>
      <c r="H697" s="31" t="s">
        <v>719</v>
      </c>
      <c r="I697" s="31" t="s">
        <v>31</v>
      </c>
      <c r="J697" s="31" t="s">
        <v>39</v>
      </c>
      <c r="K697" s="31" t="s">
        <v>64</v>
      </c>
      <c r="L697" s="31">
        <v>5</v>
      </c>
      <c r="M697" s="32">
        <v>16000000</v>
      </c>
      <c r="N697" s="30">
        <v>16000000</v>
      </c>
      <c r="O697" s="31" t="s">
        <v>210</v>
      </c>
      <c r="P697" s="29" t="s">
        <v>738</v>
      </c>
      <c r="Q697" s="29" t="s">
        <v>36</v>
      </c>
      <c r="R697" s="79" t="s">
        <v>37</v>
      </c>
    </row>
    <row r="698" spans="1:18" s="28" customFormat="1" ht="120" x14ac:dyDescent="0.25">
      <c r="A698" s="77" t="s">
        <v>48</v>
      </c>
      <c r="B698" s="31" t="s">
        <v>49</v>
      </c>
      <c r="C698" s="31" t="s">
        <v>117</v>
      </c>
      <c r="D698" s="31" t="s">
        <v>127</v>
      </c>
      <c r="E698" s="31" t="s">
        <v>128</v>
      </c>
      <c r="F698" s="31">
        <v>80111600</v>
      </c>
      <c r="G698" s="49" t="s">
        <v>746</v>
      </c>
      <c r="H698" s="31" t="s">
        <v>719</v>
      </c>
      <c r="I698" s="31" t="s">
        <v>31</v>
      </c>
      <c r="J698" s="31" t="s">
        <v>39</v>
      </c>
      <c r="K698" s="31" t="s">
        <v>64</v>
      </c>
      <c r="L698" s="31">
        <v>5</v>
      </c>
      <c r="M698" s="32">
        <v>16000000</v>
      </c>
      <c r="N698" s="30">
        <v>16000000</v>
      </c>
      <c r="O698" s="31" t="s">
        <v>210</v>
      </c>
      <c r="P698" s="29" t="s">
        <v>738</v>
      </c>
      <c r="Q698" s="29" t="s">
        <v>36</v>
      </c>
      <c r="R698" s="79" t="s">
        <v>37</v>
      </c>
    </row>
    <row r="699" spans="1:18" s="28" customFormat="1" ht="120" x14ac:dyDescent="0.25">
      <c r="A699" s="77" t="s">
        <v>48</v>
      </c>
      <c r="B699" s="31" t="s">
        <v>49</v>
      </c>
      <c r="C699" s="31" t="s">
        <v>117</v>
      </c>
      <c r="D699" s="31" t="s">
        <v>127</v>
      </c>
      <c r="E699" s="31" t="s">
        <v>128</v>
      </c>
      <c r="F699" s="31">
        <v>80111600</v>
      </c>
      <c r="G699" s="49" t="s">
        <v>747</v>
      </c>
      <c r="H699" s="31" t="s">
        <v>719</v>
      </c>
      <c r="I699" s="31" t="s">
        <v>31</v>
      </c>
      <c r="J699" s="31" t="s">
        <v>39</v>
      </c>
      <c r="K699" s="31" t="s">
        <v>64</v>
      </c>
      <c r="L699" s="31">
        <v>5</v>
      </c>
      <c r="M699" s="32">
        <v>16000000</v>
      </c>
      <c r="N699" s="30">
        <v>16000000</v>
      </c>
      <c r="O699" s="31" t="s">
        <v>210</v>
      </c>
      <c r="P699" s="29" t="s">
        <v>738</v>
      </c>
      <c r="Q699" s="29" t="s">
        <v>36</v>
      </c>
      <c r="R699" s="79" t="s">
        <v>37</v>
      </c>
    </row>
    <row r="700" spans="1:18" s="28" customFormat="1" ht="120" x14ac:dyDescent="0.25">
      <c r="A700" s="77" t="s">
        <v>48</v>
      </c>
      <c r="B700" s="31" t="s">
        <v>49</v>
      </c>
      <c r="C700" s="31" t="s">
        <v>117</v>
      </c>
      <c r="D700" s="31" t="s">
        <v>127</v>
      </c>
      <c r="E700" s="31" t="s">
        <v>128</v>
      </c>
      <c r="F700" s="31">
        <v>80111600</v>
      </c>
      <c r="G700" s="49" t="s">
        <v>748</v>
      </c>
      <c r="H700" s="31" t="s">
        <v>719</v>
      </c>
      <c r="I700" s="31" t="s">
        <v>31</v>
      </c>
      <c r="J700" s="31" t="s">
        <v>39</v>
      </c>
      <c r="K700" s="31" t="s">
        <v>64</v>
      </c>
      <c r="L700" s="31">
        <v>5</v>
      </c>
      <c r="M700" s="32">
        <v>16000000</v>
      </c>
      <c r="N700" s="30">
        <v>16000000</v>
      </c>
      <c r="O700" s="31" t="s">
        <v>210</v>
      </c>
      <c r="P700" s="29" t="s">
        <v>738</v>
      </c>
      <c r="Q700" s="29" t="s">
        <v>36</v>
      </c>
      <c r="R700" s="79" t="s">
        <v>37</v>
      </c>
    </row>
    <row r="701" spans="1:18" s="28" customFormat="1" ht="120" x14ac:dyDescent="0.25">
      <c r="A701" s="77" t="s">
        <v>48</v>
      </c>
      <c r="B701" s="31" t="s">
        <v>49</v>
      </c>
      <c r="C701" s="31" t="s">
        <v>117</v>
      </c>
      <c r="D701" s="31" t="s">
        <v>127</v>
      </c>
      <c r="E701" s="31" t="s">
        <v>128</v>
      </c>
      <c r="F701" s="31">
        <v>80111600</v>
      </c>
      <c r="G701" s="49" t="s">
        <v>749</v>
      </c>
      <c r="H701" s="31" t="s">
        <v>719</v>
      </c>
      <c r="I701" s="31" t="s">
        <v>31</v>
      </c>
      <c r="J701" s="31" t="s">
        <v>39</v>
      </c>
      <c r="K701" s="31" t="s">
        <v>64</v>
      </c>
      <c r="L701" s="31">
        <v>5</v>
      </c>
      <c r="M701" s="32">
        <v>16000000</v>
      </c>
      <c r="N701" s="30">
        <v>16000000</v>
      </c>
      <c r="O701" s="31" t="s">
        <v>210</v>
      </c>
      <c r="P701" s="29" t="s">
        <v>738</v>
      </c>
      <c r="Q701" s="29" t="s">
        <v>36</v>
      </c>
      <c r="R701" s="79" t="s">
        <v>37</v>
      </c>
    </row>
    <row r="702" spans="1:18" s="28" customFormat="1" ht="120" x14ac:dyDescent="0.25">
      <c r="A702" s="77" t="s">
        <v>48</v>
      </c>
      <c r="B702" s="31" t="s">
        <v>49</v>
      </c>
      <c r="C702" s="31" t="s">
        <v>117</v>
      </c>
      <c r="D702" s="31" t="s">
        <v>127</v>
      </c>
      <c r="E702" s="31" t="s">
        <v>128</v>
      </c>
      <c r="F702" s="108" t="s">
        <v>750</v>
      </c>
      <c r="G702" s="49" t="s">
        <v>751</v>
      </c>
      <c r="H702" s="119" t="s">
        <v>30</v>
      </c>
      <c r="I702" s="119" t="s">
        <v>31</v>
      </c>
      <c r="J702" s="31" t="s">
        <v>38</v>
      </c>
      <c r="K702" s="31" t="s">
        <v>39</v>
      </c>
      <c r="L702" s="119">
        <v>1</v>
      </c>
      <c r="M702" s="53" t="s">
        <v>37</v>
      </c>
      <c r="N702" s="30">
        <v>140000000</v>
      </c>
      <c r="O702" s="109" t="s">
        <v>752</v>
      </c>
      <c r="P702" s="109" t="s">
        <v>35</v>
      </c>
      <c r="Q702" s="29" t="s">
        <v>36</v>
      </c>
      <c r="R702" s="79" t="s">
        <v>37</v>
      </c>
    </row>
    <row r="703" spans="1:18" s="28" customFormat="1" ht="120" x14ac:dyDescent="0.25">
      <c r="A703" s="77" t="s">
        <v>48</v>
      </c>
      <c r="B703" s="31" t="s">
        <v>49</v>
      </c>
      <c r="C703" s="31" t="s">
        <v>117</v>
      </c>
      <c r="D703" s="31" t="s">
        <v>127</v>
      </c>
      <c r="E703" s="31" t="s">
        <v>128</v>
      </c>
      <c r="F703" s="31">
        <v>80111600</v>
      </c>
      <c r="G703" s="49" t="s">
        <v>301</v>
      </c>
      <c r="H703" s="101" t="s">
        <v>719</v>
      </c>
      <c r="I703" s="101" t="s">
        <v>31</v>
      </c>
      <c r="J703" s="31" t="s">
        <v>63</v>
      </c>
      <c r="K703" s="31" t="s">
        <v>39</v>
      </c>
      <c r="L703" s="101">
        <v>1</v>
      </c>
      <c r="M703" s="53" t="s">
        <v>37</v>
      </c>
      <c r="N703" s="30">
        <v>45000000</v>
      </c>
      <c r="O703" s="101" t="s">
        <v>752</v>
      </c>
      <c r="P703" s="29" t="s">
        <v>35</v>
      </c>
      <c r="Q703" s="29" t="s">
        <v>36</v>
      </c>
      <c r="R703" s="79" t="s">
        <v>37</v>
      </c>
    </row>
    <row r="704" spans="1:18" s="37" customFormat="1" ht="135" x14ac:dyDescent="0.25">
      <c r="A704" s="77" t="s">
        <v>48</v>
      </c>
      <c r="B704" s="31" t="s">
        <v>49</v>
      </c>
      <c r="C704" s="31" t="s">
        <v>50</v>
      </c>
      <c r="D704" s="31" t="s">
        <v>51</v>
      </c>
      <c r="E704" s="31" t="s">
        <v>52</v>
      </c>
      <c r="F704" s="31">
        <v>80111600</v>
      </c>
      <c r="G704" s="49" t="s">
        <v>68</v>
      </c>
      <c r="H704" s="31" t="s">
        <v>43</v>
      </c>
      <c r="I704" s="31" t="s">
        <v>31</v>
      </c>
      <c r="J704" s="31" t="s">
        <v>69</v>
      </c>
      <c r="K704" s="31" t="s">
        <v>46</v>
      </c>
      <c r="L704" s="31">
        <v>8</v>
      </c>
      <c r="M704" s="32">
        <v>5000000</v>
      </c>
      <c r="N704" s="30">
        <f>+M704*L704</f>
        <v>40000000</v>
      </c>
      <c r="O704" s="29" t="s">
        <v>55</v>
      </c>
      <c r="P704" s="29" t="s">
        <v>35</v>
      </c>
      <c r="Q704" s="29" t="s">
        <v>36</v>
      </c>
      <c r="R704" s="79" t="s">
        <v>37</v>
      </c>
    </row>
    <row r="705" spans="1:18" s="37" customFormat="1" ht="150" x14ac:dyDescent="0.25">
      <c r="A705" s="77" t="s">
        <v>492</v>
      </c>
      <c r="B705" s="31" t="s">
        <v>493</v>
      </c>
      <c r="C705" s="47" t="s">
        <v>494</v>
      </c>
      <c r="D705" s="48" t="s">
        <v>495</v>
      </c>
      <c r="E705" s="48" t="s">
        <v>496</v>
      </c>
      <c r="F705" s="31">
        <v>80111600</v>
      </c>
      <c r="G705" s="49" t="s">
        <v>753</v>
      </c>
      <c r="H705" s="31" t="s">
        <v>30</v>
      </c>
      <c r="I705" s="31" t="s">
        <v>31</v>
      </c>
      <c r="J705" s="31" t="s">
        <v>39</v>
      </c>
      <c r="K705" s="31" t="s">
        <v>39</v>
      </c>
      <c r="L705" s="31">
        <v>3</v>
      </c>
      <c r="M705" s="32">
        <v>3100000</v>
      </c>
      <c r="N705" s="30">
        <v>9300000</v>
      </c>
      <c r="O705" s="29" t="s">
        <v>225</v>
      </c>
      <c r="P705" s="31" t="s">
        <v>35</v>
      </c>
      <c r="Q705" s="26" t="s">
        <v>36</v>
      </c>
      <c r="R705" s="78" t="s">
        <v>37</v>
      </c>
    </row>
    <row r="706" spans="1:18" s="37" customFormat="1" ht="150" x14ac:dyDescent="0.25">
      <c r="A706" s="77" t="s">
        <v>48</v>
      </c>
      <c r="B706" s="31" t="s">
        <v>313</v>
      </c>
      <c r="C706" s="31" t="s">
        <v>314</v>
      </c>
      <c r="D706" s="31" t="s">
        <v>361</v>
      </c>
      <c r="E706" s="31" t="s">
        <v>362</v>
      </c>
      <c r="F706" s="31">
        <v>80111600</v>
      </c>
      <c r="G706" s="49" t="s">
        <v>754</v>
      </c>
      <c r="H706" s="31" t="s">
        <v>43</v>
      </c>
      <c r="I706" s="31" t="s">
        <v>31</v>
      </c>
      <c r="J706" s="31" t="s">
        <v>104</v>
      </c>
      <c r="K706" s="31" t="s">
        <v>104</v>
      </c>
      <c r="L706" s="40" t="s">
        <v>755</v>
      </c>
      <c r="M706" s="32">
        <v>5300000</v>
      </c>
      <c r="N706" s="30">
        <f>+M706*1.5</f>
        <v>7950000</v>
      </c>
      <c r="O706" s="36" t="s">
        <v>392</v>
      </c>
      <c r="P706" s="31" t="s">
        <v>35</v>
      </c>
      <c r="Q706" s="26" t="s">
        <v>36</v>
      </c>
      <c r="R706" s="78" t="s">
        <v>37</v>
      </c>
    </row>
    <row r="707" spans="1:18" s="37" customFormat="1" ht="150" x14ac:dyDescent="0.25">
      <c r="A707" s="77" t="s">
        <v>48</v>
      </c>
      <c r="B707" s="31" t="s">
        <v>313</v>
      </c>
      <c r="C707" s="31" t="s">
        <v>314</v>
      </c>
      <c r="D707" s="31" t="s">
        <v>361</v>
      </c>
      <c r="E707" s="31" t="s">
        <v>362</v>
      </c>
      <c r="F707" s="31">
        <v>80111600</v>
      </c>
      <c r="G707" s="49" t="s">
        <v>756</v>
      </c>
      <c r="H707" s="31" t="s">
        <v>43</v>
      </c>
      <c r="I707" s="31" t="s">
        <v>31</v>
      </c>
      <c r="J707" s="31" t="s">
        <v>84</v>
      </c>
      <c r="K707" s="31" t="s">
        <v>125</v>
      </c>
      <c r="L707" s="40">
        <v>2</v>
      </c>
      <c r="M707" s="32">
        <v>5000000</v>
      </c>
      <c r="N707" s="30">
        <f>+M707*L707</f>
        <v>10000000</v>
      </c>
      <c r="O707" s="36" t="s">
        <v>392</v>
      </c>
      <c r="P707" s="31" t="s">
        <v>35</v>
      </c>
      <c r="Q707" s="26" t="s">
        <v>36</v>
      </c>
      <c r="R707" s="78" t="s">
        <v>37</v>
      </c>
    </row>
    <row r="708" spans="1:18" s="37" customFormat="1" ht="150" x14ac:dyDescent="0.25">
      <c r="A708" s="77" t="s">
        <v>492</v>
      </c>
      <c r="B708" s="31" t="s">
        <v>493</v>
      </c>
      <c r="C708" s="47" t="s">
        <v>494</v>
      </c>
      <c r="D708" s="48" t="s">
        <v>495</v>
      </c>
      <c r="E708" s="48" t="s">
        <v>496</v>
      </c>
      <c r="F708" s="31" t="s">
        <v>757</v>
      </c>
      <c r="G708" s="49" t="s">
        <v>734</v>
      </c>
      <c r="H708" s="59" t="s">
        <v>30</v>
      </c>
      <c r="I708" s="59" t="s">
        <v>758</v>
      </c>
      <c r="J708" s="31" t="s">
        <v>38</v>
      </c>
      <c r="K708" s="31" t="s">
        <v>91</v>
      </c>
      <c r="L708" s="59" t="s">
        <v>736</v>
      </c>
      <c r="M708" s="53" t="s">
        <v>37</v>
      </c>
      <c r="N708" s="30">
        <v>150000000</v>
      </c>
      <c r="O708" s="31" t="s">
        <v>225</v>
      </c>
      <c r="P708" s="31" t="s">
        <v>35</v>
      </c>
      <c r="Q708" s="26" t="s">
        <v>36</v>
      </c>
      <c r="R708" s="78" t="s">
        <v>37</v>
      </c>
    </row>
    <row r="709" spans="1:18" s="37" customFormat="1" ht="150" x14ac:dyDescent="0.25">
      <c r="A709" s="77" t="s">
        <v>492</v>
      </c>
      <c r="B709" s="31" t="s">
        <v>493</v>
      </c>
      <c r="C709" s="47" t="s">
        <v>494</v>
      </c>
      <c r="D709" s="48" t="s">
        <v>495</v>
      </c>
      <c r="E709" s="48" t="s">
        <v>496</v>
      </c>
      <c r="F709" s="31" t="s">
        <v>731</v>
      </c>
      <c r="G709" s="49" t="s">
        <v>759</v>
      </c>
      <c r="H709" s="59" t="s">
        <v>30</v>
      </c>
      <c r="I709" s="59" t="s">
        <v>195</v>
      </c>
      <c r="J709" s="31" t="s">
        <v>125</v>
      </c>
      <c r="K709" s="31" t="s">
        <v>125</v>
      </c>
      <c r="L709" s="59">
        <v>1</v>
      </c>
      <c r="M709" s="53" t="s">
        <v>37</v>
      </c>
      <c r="N709" s="30">
        <v>35494860</v>
      </c>
      <c r="O709" s="31" t="s">
        <v>225</v>
      </c>
      <c r="P709" s="31" t="s">
        <v>35</v>
      </c>
      <c r="Q709" s="26" t="s">
        <v>36</v>
      </c>
      <c r="R709" s="78" t="s">
        <v>37</v>
      </c>
    </row>
    <row r="710" spans="1:18" s="28" customFormat="1" ht="120" x14ac:dyDescent="0.25">
      <c r="A710" s="77" t="s">
        <v>492</v>
      </c>
      <c r="B710" s="31" t="s">
        <v>493</v>
      </c>
      <c r="C710" s="31" t="s">
        <v>494</v>
      </c>
      <c r="D710" s="31" t="s">
        <v>508</v>
      </c>
      <c r="E710" s="31" t="s">
        <v>509</v>
      </c>
      <c r="F710" s="31">
        <v>80111600</v>
      </c>
      <c r="G710" s="49" t="s">
        <v>760</v>
      </c>
      <c r="H710" s="31" t="s">
        <v>30</v>
      </c>
      <c r="I710" s="31" t="s">
        <v>31</v>
      </c>
      <c r="J710" s="31" t="s">
        <v>104</v>
      </c>
      <c r="K710" s="31" t="s">
        <v>104</v>
      </c>
      <c r="L710" s="35">
        <v>4</v>
      </c>
      <c r="M710" s="32">
        <v>4200000</v>
      </c>
      <c r="N710" s="30">
        <f>+M710*L710</f>
        <v>16800000</v>
      </c>
      <c r="O710" s="31" t="s">
        <v>511</v>
      </c>
      <c r="P710" s="31" t="s">
        <v>35</v>
      </c>
      <c r="Q710" s="26" t="s">
        <v>36</v>
      </c>
      <c r="R710" s="78" t="s">
        <v>37</v>
      </c>
    </row>
    <row r="711" spans="1:18" s="28" customFormat="1" ht="120" x14ac:dyDescent="0.25">
      <c r="A711" s="77" t="s">
        <v>492</v>
      </c>
      <c r="B711" s="31" t="s">
        <v>493</v>
      </c>
      <c r="C711" s="31" t="s">
        <v>494</v>
      </c>
      <c r="D711" s="31" t="s">
        <v>508</v>
      </c>
      <c r="E711" s="31" t="s">
        <v>509</v>
      </c>
      <c r="F711" s="31">
        <v>80111600</v>
      </c>
      <c r="G711" s="49" t="s">
        <v>761</v>
      </c>
      <c r="H711" s="31" t="s">
        <v>30</v>
      </c>
      <c r="I711" s="31" t="s">
        <v>31</v>
      </c>
      <c r="J711" s="31" t="s">
        <v>106</v>
      </c>
      <c r="K711" s="31" t="s">
        <v>106</v>
      </c>
      <c r="L711" s="40" t="s">
        <v>762</v>
      </c>
      <c r="M711" s="32">
        <v>4200000</v>
      </c>
      <c r="N711" s="30">
        <f>+M711*1+(M711/30*26)</f>
        <v>7840000</v>
      </c>
      <c r="O711" s="31" t="s">
        <v>511</v>
      </c>
      <c r="P711" s="31" t="s">
        <v>35</v>
      </c>
      <c r="Q711" s="26" t="s">
        <v>36</v>
      </c>
      <c r="R711" s="78" t="s">
        <v>37</v>
      </c>
    </row>
    <row r="712" spans="1:18" s="28" customFormat="1" ht="120" x14ac:dyDescent="0.25">
      <c r="A712" s="77" t="s">
        <v>48</v>
      </c>
      <c r="B712" s="31" t="s">
        <v>49</v>
      </c>
      <c r="C712" s="31" t="s">
        <v>253</v>
      </c>
      <c r="D712" s="26" t="s">
        <v>302</v>
      </c>
      <c r="E712" s="31" t="s">
        <v>303</v>
      </c>
      <c r="F712" s="31" t="s">
        <v>319</v>
      </c>
      <c r="G712" s="49" t="s">
        <v>763</v>
      </c>
      <c r="H712" s="31" t="s">
        <v>30</v>
      </c>
      <c r="I712" s="31" t="s">
        <v>31</v>
      </c>
      <c r="J712" s="31" t="s">
        <v>104</v>
      </c>
      <c r="K712" s="31" t="s">
        <v>104</v>
      </c>
      <c r="L712" s="26">
        <v>1</v>
      </c>
      <c r="M712" s="53" t="s">
        <v>37</v>
      </c>
      <c r="N712" s="30">
        <v>1500000</v>
      </c>
      <c r="O712" s="31" t="s">
        <v>258</v>
      </c>
      <c r="P712" s="31" t="s">
        <v>764</v>
      </c>
      <c r="Q712" s="26" t="s">
        <v>36</v>
      </c>
      <c r="R712" s="78" t="s">
        <v>37</v>
      </c>
    </row>
    <row r="713" spans="1:18" s="37" customFormat="1" ht="120" x14ac:dyDescent="0.25">
      <c r="A713" s="77" t="s">
        <v>48</v>
      </c>
      <c r="B713" s="31" t="s">
        <v>49</v>
      </c>
      <c r="C713" s="31" t="s">
        <v>253</v>
      </c>
      <c r="D713" s="31" t="s">
        <v>254</v>
      </c>
      <c r="E713" s="31" t="s">
        <v>255</v>
      </c>
      <c r="F713" s="31">
        <v>80111600</v>
      </c>
      <c r="G713" s="49" t="s">
        <v>298</v>
      </c>
      <c r="H713" s="31" t="s">
        <v>262</v>
      </c>
      <c r="I713" s="31" t="s">
        <v>31</v>
      </c>
      <c r="J713" s="31" t="s">
        <v>54</v>
      </c>
      <c r="K713" s="31" t="s">
        <v>32</v>
      </c>
      <c r="L713" s="31">
        <v>7</v>
      </c>
      <c r="M713" s="32">
        <v>5000000</v>
      </c>
      <c r="N713" s="30">
        <f>+M713*L713</f>
        <v>35000000</v>
      </c>
      <c r="O713" s="31" t="s">
        <v>258</v>
      </c>
      <c r="P713" s="31" t="s">
        <v>35</v>
      </c>
      <c r="Q713" s="26" t="s">
        <v>36</v>
      </c>
      <c r="R713" s="78" t="s">
        <v>37</v>
      </c>
    </row>
    <row r="714" spans="1:18" s="37" customFormat="1" ht="120" x14ac:dyDescent="0.25">
      <c r="A714" s="77" t="s">
        <v>48</v>
      </c>
      <c r="B714" s="31" t="s">
        <v>49</v>
      </c>
      <c r="C714" s="31" t="s">
        <v>253</v>
      </c>
      <c r="D714" s="31" t="s">
        <v>254</v>
      </c>
      <c r="E714" s="31" t="s">
        <v>255</v>
      </c>
      <c r="F714" s="31">
        <v>80111600</v>
      </c>
      <c r="G714" s="49" t="s">
        <v>298</v>
      </c>
      <c r="H714" s="31" t="s">
        <v>262</v>
      </c>
      <c r="I714" s="31" t="s">
        <v>31</v>
      </c>
      <c r="J714" s="31" t="s">
        <v>100</v>
      </c>
      <c r="K714" s="31" t="s">
        <v>136</v>
      </c>
      <c r="L714" s="26">
        <v>3</v>
      </c>
      <c r="M714" s="32">
        <v>3170674</v>
      </c>
      <c r="N714" s="30">
        <f>+M714*L714+2</f>
        <v>9512024</v>
      </c>
      <c r="O714" s="31" t="s">
        <v>258</v>
      </c>
      <c r="P714" s="31" t="s">
        <v>35</v>
      </c>
      <c r="Q714" s="26" t="s">
        <v>36</v>
      </c>
      <c r="R714" s="78" t="s">
        <v>37</v>
      </c>
    </row>
    <row r="715" spans="1:18" s="37" customFormat="1" ht="105" x14ac:dyDescent="0.25">
      <c r="A715" s="77" t="s">
        <v>48</v>
      </c>
      <c r="B715" s="31" t="s">
        <v>313</v>
      </c>
      <c r="C715" s="31" t="s">
        <v>314</v>
      </c>
      <c r="D715" s="31" t="s">
        <v>315</v>
      </c>
      <c r="E715" s="31" t="s">
        <v>316</v>
      </c>
      <c r="F715" s="31">
        <v>80111600</v>
      </c>
      <c r="G715" s="49" t="s">
        <v>765</v>
      </c>
      <c r="H715" s="31" t="s">
        <v>43</v>
      </c>
      <c r="I715" s="31" t="s">
        <v>31</v>
      </c>
      <c r="J715" s="31" t="s">
        <v>104</v>
      </c>
      <c r="K715" s="31" t="s">
        <v>104</v>
      </c>
      <c r="L715" s="40">
        <v>6.5</v>
      </c>
      <c r="M715" s="32">
        <v>6500000</v>
      </c>
      <c r="N715" s="30">
        <f t="shared" ref="N715" si="155">+L715*M715</f>
        <v>42250000</v>
      </c>
      <c r="O715" s="31" t="s">
        <v>354</v>
      </c>
      <c r="P715" s="31" t="s">
        <v>35</v>
      </c>
      <c r="Q715" s="26" t="s">
        <v>36</v>
      </c>
      <c r="R715" s="78" t="s">
        <v>37</v>
      </c>
    </row>
    <row r="716" spans="1:18" s="28" customFormat="1" ht="120" x14ac:dyDescent="0.25">
      <c r="A716" s="77" t="s">
        <v>48</v>
      </c>
      <c r="B716" s="31" t="s">
        <v>49</v>
      </c>
      <c r="C716" s="31" t="s">
        <v>117</v>
      </c>
      <c r="D716" s="31" t="s">
        <v>127</v>
      </c>
      <c r="E716" s="31" t="s">
        <v>128</v>
      </c>
      <c r="F716" s="31">
        <v>80111600</v>
      </c>
      <c r="G716" s="49" t="s">
        <v>766</v>
      </c>
      <c r="H716" s="31" t="s">
        <v>30</v>
      </c>
      <c r="I716" s="31" t="s">
        <v>31</v>
      </c>
      <c r="J716" s="31" t="s">
        <v>104</v>
      </c>
      <c r="K716" s="31" t="s">
        <v>104</v>
      </c>
      <c r="L716" s="31" t="s">
        <v>767</v>
      </c>
      <c r="M716" s="32">
        <v>3421001</v>
      </c>
      <c r="N716" s="30">
        <v>14710304</v>
      </c>
      <c r="O716" s="31" t="s">
        <v>34</v>
      </c>
      <c r="P716" s="29" t="s">
        <v>35</v>
      </c>
      <c r="Q716" s="29" t="s">
        <v>36</v>
      </c>
      <c r="R716" s="79" t="s">
        <v>37</v>
      </c>
    </row>
    <row r="717" spans="1:18" s="37" customFormat="1" ht="120" x14ac:dyDescent="0.25">
      <c r="A717" s="83" t="s">
        <v>48</v>
      </c>
      <c r="B717" s="34" t="s">
        <v>313</v>
      </c>
      <c r="C717" s="34" t="s">
        <v>416</v>
      </c>
      <c r="D717" s="41" t="s">
        <v>417</v>
      </c>
      <c r="E717" s="41" t="s">
        <v>418</v>
      </c>
      <c r="F717" s="31">
        <v>43211711</v>
      </c>
      <c r="G717" s="49" t="s">
        <v>768</v>
      </c>
      <c r="H717" s="31" t="s">
        <v>442</v>
      </c>
      <c r="I717" s="68" t="s">
        <v>769</v>
      </c>
      <c r="J717" s="31" t="s">
        <v>130</v>
      </c>
      <c r="K717" s="31" t="s">
        <v>106</v>
      </c>
      <c r="L717" s="68">
        <v>1</v>
      </c>
      <c r="M717" s="70">
        <v>8000000</v>
      </c>
      <c r="N717" s="30">
        <v>8000000</v>
      </c>
      <c r="O717" s="68" t="s">
        <v>420</v>
      </c>
      <c r="P717" s="31" t="s">
        <v>35</v>
      </c>
      <c r="Q717" s="26" t="s">
        <v>36</v>
      </c>
      <c r="R717" s="78" t="s">
        <v>37</v>
      </c>
    </row>
    <row r="718" spans="1:18" s="28" customFormat="1" ht="120" x14ac:dyDescent="0.25">
      <c r="A718" s="77" t="s">
        <v>492</v>
      </c>
      <c r="B718" s="31" t="s">
        <v>493</v>
      </c>
      <c r="C718" s="31" t="s">
        <v>494</v>
      </c>
      <c r="D718" s="31" t="s">
        <v>508</v>
      </c>
      <c r="E718" s="31" t="s">
        <v>610</v>
      </c>
      <c r="F718" s="31">
        <v>80111600</v>
      </c>
      <c r="G718" s="49" t="s">
        <v>770</v>
      </c>
      <c r="H718" s="31" t="s">
        <v>43</v>
      </c>
      <c r="I718" s="31" t="s">
        <v>31</v>
      </c>
      <c r="J718" s="31" t="s">
        <v>409</v>
      </c>
      <c r="K718" s="31" t="s">
        <v>104</v>
      </c>
      <c r="L718" s="31">
        <v>7</v>
      </c>
      <c r="M718" s="32">
        <v>4277000</v>
      </c>
      <c r="N718" s="30">
        <v>29939000</v>
      </c>
      <c r="O718" s="31" t="s">
        <v>449</v>
      </c>
      <c r="P718" s="31" t="s">
        <v>35</v>
      </c>
      <c r="Q718" s="26" t="s">
        <v>36</v>
      </c>
      <c r="R718" s="78" t="s">
        <v>37</v>
      </c>
    </row>
    <row r="719" spans="1:18" s="28" customFormat="1" ht="120" x14ac:dyDescent="0.25">
      <c r="A719" s="77" t="s">
        <v>492</v>
      </c>
      <c r="B719" s="31" t="s">
        <v>493</v>
      </c>
      <c r="C719" s="31" t="s">
        <v>494</v>
      </c>
      <c r="D719" s="31" t="s">
        <v>508</v>
      </c>
      <c r="E719" s="31" t="s">
        <v>610</v>
      </c>
      <c r="F719" s="31">
        <v>80111600</v>
      </c>
      <c r="G719" s="49" t="s">
        <v>771</v>
      </c>
      <c r="H719" s="31" t="s">
        <v>43</v>
      </c>
      <c r="I719" s="31" t="s">
        <v>31</v>
      </c>
      <c r="J719" s="31" t="s">
        <v>409</v>
      </c>
      <c r="K719" s="31" t="s">
        <v>84</v>
      </c>
      <c r="L719" s="31">
        <v>7</v>
      </c>
      <c r="M719" s="32">
        <v>3849000</v>
      </c>
      <c r="N719" s="30">
        <v>26943000</v>
      </c>
      <c r="O719" s="31" t="s">
        <v>449</v>
      </c>
      <c r="P719" s="31" t="s">
        <v>35</v>
      </c>
      <c r="Q719" s="26" t="s">
        <v>36</v>
      </c>
      <c r="R719" s="78" t="s">
        <v>37</v>
      </c>
    </row>
    <row r="720" spans="1:18" s="28" customFormat="1" ht="120" x14ac:dyDescent="0.25">
      <c r="A720" s="77" t="s">
        <v>492</v>
      </c>
      <c r="B720" s="31" t="s">
        <v>493</v>
      </c>
      <c r="C720" s="31" t="s">
        <v>494</v>
      </c>
      <c r="D720" s="31" t="s">
        <v>508</v>
      </c>
      <c r="E720" s="31" t="s">
        <v>610</v>
      </c>
      <c r="F720" s="31">
        <v>80111600</v>
      </c>
      <c r="G720" s="49" t="s">
        <v>772</v>
      </c>
      <c r="H720" s="31" t="s">
        <v>43</v>
      </c>
      <c r="I720" s="31" t="s">
        <v>31</v>
      </c>
      <c r="J720" s="31" t="s">
        <v>409</v>
      </c>
      <c r="K720" s="31" t="s">
        <v>84</v>
      </c>
      <c r="L720" s="31">
        <v>3</v>
      </c>
      <c r="M720" s="32">
        <v>6500000</v>
      </c>
      <c r="N720" s="30">
        <v>19500000</v>
      </c>
      <c r="O720" s="31" t="s">
        <v>449</v>
      </c>
      <c r="P720" s="31" t="s">
        <v>35</v>
      </c>
      <c r="Q720" s="26" t="s">
        <v>36</v>
      </c>
      <c r="R720" s="78" t="s">
        <v>37</v>
      </c>
    </row>
    <row r="721" spans="1:18" s="37" customFormat="1" ht="135" x14ac:dyDescent="0.25">
      <c r="A721" s="77" t="s">
        <v>492</v>
      </c>
      <c r="B721" s="31" t="s">
        <v>493</v>
      </c>
      <c r="C721" s="31" t="s">
        <v>494</v>
      </c>
      <c r="D721" s="31" t="s">
        <v>508</v>
      </c>
      <c r="E721" s="31" t="s">
        <v>542</v>
      </c>
      <c r="F721" s="31">
        <v>80111600</v>
      </c>
      <c r="G721" s="49" t="s">
        <v>558</v>
      </c>
      <c r="H721" s="31" t="s">
        <v>30</v>
      </c>
      <c r="I721" s="31" t="s">
        <v>31</v>
      </c>
      <c r="J721" s="31" t="s">
        <v>84</v>
      </c>
      <c r="K721" s="31" t="s">
        <v>84</v>
      </c>
      <c r="L721" s="31">
        <v>6</v>
      </c>
      <c r="M721" s="32">
        <v>5000000</v>
      </c>
      <c r="N721" s="30">
        <f>+M721*L721</f>
        <v>30000000</v>
      </c>
      <c r="O721" s="31" t="s">
        <v>545</v>
      </c>
      <c r="P721" s="31" t="s">
        <v>35</v>
      </c>
      <c r="Q721" s="26" t="s">
        <v>36</v>
      </c>
      <c r="R721" s="78" t="s">
        <v>37</v>
      </c>
    </row>
    <row r="722" spans="1:18" s="37" customFormat="1" ht="120" x14ac:dyDescent="0.25">
      <c r="A722" s="77" t="s">
        <v>492</v>
      </c>
      <c r="B722" s="31" t="s">
        <v>493</v>
      </c>
      <c r="C722" s="31" t="s">
        <v>494</v>
      </c>
      <c r="D722" s="31" t="s">
        <v>508</v>
      </c>
      <c r="E722" s="31" t="s">
        <v>542</v>
      </c>
      <c r="F722" s="31">
        <v>80111600</v>
      </c>
      <c r="G722" s="49" t="s">
        <v>773</v>
      </c>
      <c r="H722" s="31" t="s">
        <v>30</v>
      </c>
      <c r="I722" s="31" t="s">
        <v>31</v>
      </c>
      <c r="J722" s="31" t="s">
        <v>136</v>
      </c>
      <c r="K722" s="31" t="s">
        <v>136</v>
      </c>
      <c r="L722" s="31">
        <v>1.5</v>
      </c>
      <c r="M722" s="32">
        <v>5000000</v>
      </c>
      <c r="N722" s="30">
        <v>7500000</v>
      </c>
      <c r="O722" s="36" t="s">
        <v>545</v>
      </c>
      <c r="P722" s="31" t="s">
        <v>35</v>
      </c>
      <c r="Q722" s="26" t="s">
        <v>36</v>
      </c>
      <c r="R722" s="78" t="s">
        <v>37</v>
      </c>
    </row>
    <row r="723" spans="1:18" s="28" customFormat="1" ht="135" x14ac:dyDescent="0.25">
      <c r="A723" s="77" t="s">
        <v>492</v>
      </c>
      <c r="B723" s="31" t="s">
        <v>493</v>
      </c>
      <c r="C723" s="31" t="s">
        <v>494</v>
      </c>
      <c r="D723" s="31" t="s">
        <v>508</v>
      </c>
      <c r="E723" s="31" t="s">
        <v>542</v>
      </c>
      <c r="F723" s="31">
        <v>80111600</v>
      </c>
      <c r="G723" s="49" t="s">
        <v>569</v>
      </c>
      <c r="H723" s="31" t="s">
        <v>30</v>
      </c>
      <c r="I723" s="31" t="s">
        <v>31</v>
      </c>
      <c r="J723" s="31" t="s">
        <v>104</v>
      </c>
      <c r="K723" s="31" t="s">
        <v>104</v>
      </c>
      <c r="L723" s="26">
        <v>5</v>
      </c>
      <c r="M723" s="32">
        <v>4120000</v>
      </c>
      <c r="N723" s="30">
        <f>+L723*M723</f>
        <v>20600000</v>
      </c>
      <c r="O723" s="36" t="s">
        <v>545</v>
      </c>
      <c r="P723" s="31" t="s">
        <v>35</v>
      </c>
      <c r="Q723" s="26" t="s">
        <v>36</v>
      </c>
      <c r="R723" s="78" t="s">
        <v>37</v>
      </c>
    </row>
    <row r="724" spans="1:18" s="37" customFormat="1" ht="150" x14ac:dyDescent="0.25">
      <c r="A724" s="77" t="s">
        <v>492</v>
      </c>
      <c r="B724" s="31" t="s">
        <v>493</v>
      </c>
      <c r="C724" s="31" t="s">
        <v>494</v>
      </c>
      <c r="D724" s="31" t="s">
        <v>508</v>
      </c>
      <c r="E724" s="31" t="s">
        <v>542</v>
      </c>
      <c r="F724" s="31" t="s">
        <v>101</v>
      </c>
      <c r="G724" s="49" t="s">
        <v>774</v>
      </c>
      <c r="H724" s="31" t="s">
        <v>30</v>
      </c>
      <c r="I724" s="31" t="s">
        <v>201</v>
      </c>
      <c r="J724" s="31" t="s">
        <v>775</v>
      </c>
      <c r="K724" s="31" t="s">
        <v>775</v>
      </c>
      <c r="L724" s="26">
        <v>6</v>
      </c>
      <c r="M724" s="53" t="s">
        <v>37</v>
      </c>
      <c r="N724" s="30">
        <v>15400000</v>
      </c>
      <c r="O724" s="31" t="s">
        <v>676</v>
      </c>
      <c r="P724" s="31" t="s">
        <v>776</v>
      </c>
      <c r="Q724" s="26" t="s">
        <v>36</v>
      </c>
      <c r="R724" s="78" t="s">
        <v>37</v>
      </c>
    </row>
    <row r="725" spans="1:18" s="37" customFormat="1" ht="135" x14ac:dyDescent="0.25">
      <c r="A725" s="77" t="s">
        <v>492</v>
      </c>
      <c r="B725" s="31" t="s">
        <v>493</v>
      </c>
      <c r="C725" s="31" t="s">
        <v>494</v>
      </c>
      <c r="D725" s="31" t="s">
        <v>508</v>
      </c>
      <c r="E725" s="31" t="s">
        <v>542</v>
      </c>
      <c r="F725" s="31">
        <v>80111600</v>
      </c>
      <c r="G725" s="49" t="s">
        <v>777</v>
      </c>
      <c r="H725" s="120" t="s">
        <v>30</v>
      </c>
      <c r="I725" s="120" t="s">
        <v>31</v>
      </c>
      <c r="J725" s="31" t="s">
        <v>104</v>
      </c>
      <c r="K725" s="31" t="s">
        <v>84</v>
      </c>
      <c r="L725" s="120" t="s">
        <v>778</v>
      </c>
      <c r="M725" s="107">
        <v>4000000</v>
      </c>
      <c r="N725" s="30">
        <v>15066667</v>
      </c>
      <c r="O725" s="120" t="s">
        <v>676</v>
      </c>
      <c r="P725" s="31" t="s">
        <v>776</v>
      </c>
      <c r="Q725" s="26" t="s">
        <v>36</v>
      </c>
      <c r="R725" s="78" t="s">
        <v>37</v>
      </c>
    </row>
    <row r="726" spans="1:18" s="37" customFormat="1" ht="135" x14ac:dyDescent="0.25">
      <c r="A726" s="77" t="s">
        <v>492</v>
      </c>
      <c r="B726" s="31" t="s">
        <v>493</v>
      </c>
      <c r="C726" s="31" t="s">
        <v>494</v>
      </c>
      <c r="D726" s="31" t="s">
        <v>508</v>
      </c>
      <c r="E726" s="31" t="s">
        <v>542</v>
      </c>
      <c r="F726" s="31">
        <v>80111600</v>
      </c>
      <c r="G726" s="49" t="s">
        <v>777</v>
      </c>
      <c r="H726" s="120" t="s">
        <v>30</v>
      </c>
      <c r="I726" s="120" t="s">
        <v>31</v>
      </c>
      <c r="J726" s="31" t="s">
        <v>104</v>
      </c>
      <c r="K726" s="31" t="s">
        <v>84</v>
      </c>
      <c r="L726" s="120" t="s">
        <v>779</v>
      </c>
      <c r="M726" s="107">
        <v>4000000</v>
      </c>
      <c r="N726" s="30">
        <v>17333333</v>
      </c>
      <c r="O726" s="120" t="s">
        <v>676</v>
      </c>
      <c r="P726" s="31" t="s">
        <v>776</v>
      </c>
      <c r="Q726" s="26" t="s">
        <v>36</v>
      </c>
      <c r="R726" s="78" t="s">
        <v>37</v>
      </c>
    </row>
    <row r="727" spans="1:18" s="37" customFormat="1" ht="135" x14ac:dyDescent="0.25">
      <c r="A727" s="77" t="s">
        <v>492</v>
      </c>
      <c r="B727" s="31" t="s">
        <v>493</v>
      </c>
      <c r="C727" s="31" t="s">
        <v>494</v>
      </c>
      <c r="D727" s="31" t="s">
        <v>508</v>
      </c>
      <c r="E727" s="31" t="s">
        <v>542</v>
      </c>
      <c r="F727" s="31">
        <v>80111600</v>
      </c>
      <c r="G727" s="49" t="s">
        <v>780</v>
      </c>
      <c r="H727" s="31" t="s">
        <v>30</v>
      </c>
      <c r="I727" s="31" t="s">
        <v>31</v>
      </c>
      <c r="J727" s="31" t="s">
        <v>104</v>
      </c>
      <c r="K727" s="31" t="s">
        <v>84</v>
      </c>
      <c r="L727" s="31">
        <v>5</v>
      </c>
      <c r="M727" s="32">
        <v>4000000</v>
      </c>
      <c r="N727" s="30">
        <v>20000000</v>
      </c>
      <c r="O727" s="31" t="s">
        <v>676</v>
      </c>
      <c r="P727" s="31" t="s">
        <v>776</v>
      </c>
      <c r="Q727" s="26" t="s">
        <v>36</v>
      </c>
      <c r="R727" s="78" t="s">
        <v>37</v>
      </c>
    </row>
    <row r="728" spans="1:18" s="37" customFormat="1" ht="135" x14ac:dyDescent="0.25">
      <c r="A728" s="77" t="s">
        <v>492</v>
      </c>
      <c r="B728" s="31" t="s">
        <v>493</v>
      </c>
      <c r="C728" s="31" t="s">
        <v>494</v>
      </c>
      <c r="D728" s="31" t="s">
        <v>508</v>
      </c>
      <c r="E728" s="31" t="s">
        <v>542</v>
      </c>
      <c r="F728" s="31">
        <v>80111600</v>
      </c>
      <c r="G728" s="49" t="s">
        <v>777</v>
      </c>
      <c r="H728" s="31" t="s">
        <v>30</v>
      </c>
      <c r="I728" s="31" t="s">
        <v>31</v>
      </c>
      <c r="J728" s="31" t="s">
        <v>104</v>
      </c>
      <c r="K728" s="31" t="s">
        <v>84</v>
      </c>
      <c r="L728" s="31" t="s">
        <v>779</v>
      </c>
      <c r="M728" s="32">
        <v>4000000</v>
      </c>
      <c r="N728" s="30">
        <v>17333333</v>
      </c>
      <c r="O728" s="31" t="s">
        <v>676</v>
      </c>
      <c r="P728" s="31" t="s">
        <v>776</v>
      </c>
      <c r="Q728" s="26" t="s">
        <v>36</v>
      </c>
      <c r="R728" s="78" t="s">
        <v>37</v>
      </c>
    </row>
    <row r="729" spans="1:18" s="37" customFormat="1" ht="135" x14ac:dyDescent="0.25">
      <c r="A729" s="77" t="s">
        <v>492</v>
      </c>
      <c r="B729" s="31" t="s">
        <v>493</v>
      </c>
      <c r="C729" s="31" t="s">
        <v>494</v>
      </c>
      <c r="D729" s="31" t="s">
        <v>508</v>
      </c>
      <c r="E729" s="31" t="s">
        <v>542</v>
      </c>
      <c r="F729" s="31">
        <v>80111600</v>
      </c>
      <c r="G729" s="49" t="s">
        <v>777</v>
      </c>
      <c r="H729" s="31" t="s">
        <v>30</v>
      </c>
      <c r="I729" s="31" t="s">
        <v>31</v>
      </c>
      <c r="J729" s="31" t="s">
        <v>104</v>
      </c>
      <c r="K729" s="31" t="s">
        <v>84</v>
      </c>
      <c r="L729" s="31" t="s">
        <v>779</v>
      </c>
      <c r="M729" s="32">
        <v>4000000</v>
      </c>
      <c r="N729" s="30">
        <v>17333333</v>
      </c>
      <c r="O729" s="31" t="s">
        <v>676</v>
      </c>
      <c r="P729" s="31" t="s">
        <v>776</v>
      </c>
      <c r="Q729" s="26" t="s">
        <v>36</v>
      </c>
      <c r="R729" s="78" t="s">
        <v>37</v>
      </c>
    </row>
    <row r="730" spans="1:18" s="37" customFormat="1" ht="150" x14ac:dyDescent="0.25">
      <c r="A730" s="77" t="s">
        <v>492</v>
      </c>
      <c r="B730" s="31" t="s">
        <v>493</v>
      </c>
      <c r="C730" s="31" t="s">
        <v>494</v>
      </c>
      <c r="D730" s="31" t="s">
        <v>508</v>
      </c>
      <c r="E730" s="31" t="s">
        <v>542</v>
      </c>
      <c r="F730" s="31">
        <v>80111600</v>
      </c>
      <c r="G730" s="49" t="s">
        <v>781</v>
      </c>
      <c r="H730" s="120" t="s">
        <v>30</v>
      </c>
      <c r="I730" s="120" t="s">
        <v>31</v>
      </c>
      <c r="J730" s="31" t="s">
        <v>104</v>
      </c>
      <c r="K730" s="31" t="s">
        <v>84</v>
      </c>
      <c r="L730" s="120" t="s">
        <v>782</v>
      </c>
      <c r="M730" s="107">
        <v>3600000</v>
      </c>
      <c r="N730" s="30">
        <v>14880000</v>
      </c>
      <c r="O730" s="120" t="s">
        <v>676</v>
      </c>
      <c r="P730" s="31" t="s">
        <v>776</v>
      </c>
      <c r="Q730" s="26" t="s">
        <v>36</v>
      </c>
      <c r="R730" s="78" t="s">
        <v>37</v>
      </c>
    </row>
    <row r="731" spans="1:18" s="37" customFormat="1" ht="150" x14ac:dyDescent="0.25">
      <c r="A731" s="77" t="s">
        <v>492</v>
      </c>
      <c r="B731" s="31" t="s">
        <v>493</v>
      </c>
      <c r="C731" s="31" t="s">
        <v>494</v>
      </c>
      <c r="D731" s="31" t="s">
        <v>508</v>
      </c>
      <c r="E731" s="31" t="s">
        <v>542</v>
      </c>
      <c r="F731" s="31">
        <v>80111600</v>
      </c>
      <c r="G731" s="49" t="s">
        <v>781</v>
      </c>
      <c r="H731" s="120" t="s">
        <v>30</v>
      </c>
      <c r="I731" s="120" t="s">
        <v>31</v>
      </c>
      <c r="J731" s="31" t="s">
        <v>104</v>
      </c>
      <c r="K731" s="31" t="s">
        <v>84</v>
      </c>
      <c r="L731" s="120" t="s">
        <v>783</v>
      </c>
      <c r="M731" s="107">
        <v>3600000</v>
      </c>
      <c r="N731" s="30">
        <v>14880000</v>
      </c>
      <c r="O731" s="120" t="s">
        <v>676</v>
      </c>
      <c r="P731" s="31" t="s">
        <v>776</v>
      </c>
      <c r="Q731" s="26" t="s">
        <v>36</v>
      </c>
      <c r="R731" s="78" t="s">
        <v>37</v>
      </c>
    </row>
    <row r="732" spans="1:18" s="37" customFormat="1" ht="150" x14ac:dyDescent="0.25">
      <c r="A732" s="77" t="s">
        <v>492</v>
      </c>
      <c r="B732" s="31" t="s">
        <v>493</v>
      </c>
      <c r="C732" s="31" t="s">
        <v>494</v>
      </c>
      <c r="D732" s="31" t="s">
        <v>508</v>
      </c>
      <c r="E732" s="31" t="s">
        <v>542</v>
      </c>
      <c r="F732" s="31">
        <v>80111600</v>
      </c>
      <c r="G732" s="49" t="s">
        <v>781</v>
      </c>
      <c r="H732" s="120" t="s">
        <v>30</v>
      </c>
      <c r="I732" s="120" t="s">
        <v>31</v>
      </c>
      <c r="J732" s="31" t="s">
        <v>104</v>
      </c>
      <c r="K732" s="31" t="s">
        <v>84</v>
      </c>
      <c r="L732" s="120" t="s">
        <v>779</v>
      </c>
      <c r="M732" s="107">
        <v>3600000</v>
      </c>
      <c r="N732" s="30">
        <v>15600000</v>
      </c>
      <c r="O732" s="120" t="s">
        <v>676</v>
      </c>
      <c r="P732" s="31" t="s">
        <v>776</v>
      </c>
      <c r="Q732" s="26" t="s">
        <v>36</v>
      </c>
      <c r="R732" s="78" t="s">
        <v>37</v>
      </c>
    </row>
    <row r="733" spans="1:18" s="37" customFormat="1" ht="150" x14ac:dyDescent="0.25">
      <c r="A733" s="77" t="s">
        <v>492</v>
      </c>
      <c r="B733" s="31" t="s">
        <v>493</v>
      </c>
      <c r="C733" s="31" t="s">
        <v>494</v>
      </c>
      <c r="D733" s="31" t="s">
        <v>508</v>
      </c>
      <c r="E733" s="31" t="s">
        <v>542</v>
      </c>
      <c r="F733" s="31">
        <v>80111600</v>
      </c>
      <c r="G733" s="49" t="s">
        <v>781</v>
      </c>
      <c r="H733" s="120" t="s">
        <v>30</v>
      </c>
      <c r="I733" s="120" t="s">
        <v>31</v>
      </c>
      <c r="J733" s="31" t="s">
        <v>104</v>
      </c>
      <c r="K733" s="31" t="s">
        <v>84</v>
      </c>
      <c r="L733" s="120" t="s">
        <v>784</v>
      </c>
      <c r="M733" s="107">
        <v>3600000</v>
      </c>
      <c r="N733" s="30">
        <v>15840000</v>
      </c>
      <c r="O733" s="120" t="s">
        <v>676</v>
      </c>
      <c r="P733" s="31" t="s">
        <v>776</v>
      </c>
      <c r="Q733" s="26" t="s">
        <v>36</v>
      </c>
      <c r="R733" s="78" t="s">
        <v>37</v>
      </c>
    </row>
    <row r="734" spans="1:18" s="37" customFormat="1" ht="150" x14ac:dyDescent="0.25">
      <c r="A734" s="77" t="s">
        <v>492</v>
      </c>
      <c r="B734" s="31" t="s">
        <v>493</v>
      </c>
      <c r="C734" s="31" t="s">
        <v>494</v>
      </c>
      <c r="D734" s="31" t="s">
        <v>508</v>
      </c>
      <c r="E734" s="31" t="s">
        <v>542</v>
      </c>
      <c r="F734" s="31">
        <v>80111600</v>
      </c>
      <c r="G734" s="49" t="s">
        <v>781</v>
      </c>
      <c r="H734" s="120" t="s">
        <v>30</v>
      </c>
      <c r="I734" s="120" t="s">
        <v>31</v>
      </c>
      <c r="J734" s="31" t="s">
        <v>104</v>
      </c>
      <c r="K734" s="31" t="s">
        <v>84</v>
      </c>
      <c r="L734" s="120" t="s">
        <v>779</v>
      </c>
      <c r="M734" s="107">
        <v>3600000</v>
      </c>
      <c r="N734" s="30">
        <v>15600000</v>
      </c>
      <c r="O734" s="120" t="s">
        <v>676</v>
      </c>
      <c r="P734" s="31" t="s">
        <v>776</v>
      </c>
      <c r="Q734" s="26" t="s">
        <v>36</v>
      </c>
      <c r="R734" s="78" t="s">
        <v>37</v>
      </c>
    </row>
    <row r="735" spans="1:18" s="37" customFormat="1" ht="165" x14ac:dyDescent="0.25">
      <c r="A735" s="77" t="s">
        <v>492</v>
      </c>
      <c r="B735" s="31" t="s">
        <v>493</v>
      </c>
      <c r="C735" s="31" t="s">
        <v>494</v>
      </c>
      <c r="D735" s="31" t="s">
        <v>508</v>
      </c>
      <c r="E735" s="31" t="s">
        <v>542</v>
      </c>
      <c r="F735" s="31">
        <v>80111600</v>
      </c>
      <c r="G735" s="49" t="s">
        <v>785</v>
      </c>
      <c r="H735" s="120" t="s">
        <v>30</v>
      </c>
      <c r="I735" s="120" t="s">
        <v>31</v>
      </c>
      <c r="J735" s="31" t="s">
        <v>104</v>
      </c>
      <c r="K735" s="31" t="s">
        <v>84</v>
      </c>
      <c r="L735" s="120" t="s">
        <v>784</v>
      </c>
      <c r="M735" s="107">
        <v>2000000</v>
      </c>
      <c r="N735" s="30">
        <v>8800000</v>
      </c>
      <c r="O735" s="120" t="s">
        <v>676</v>
      </c>
      <c r="P735" s="31" t="s">
        <v>776</v>
      </c>
      <c r="Q735" s="26" t="s">
        <v>36</v>
      </c>
      <c r="R735" s="78" t="s">
        <v>37</v>
      </c>
    </row>
    <row r="736" spans="1:18" s="37" customFormat="1" ht="165" x14ac:dyDescent="0.25">
      <c r="A736" s="77" t="s">
        <v>492</v>
      </c>
      <c r="B736" s="31" t="s">
        <v>493</v>
      </c>
      <c r="C736" s="31" t="s">
        <v>494</v>
      </c>
      <c r="D736" s="31" t="s">
        <v>508</v>
      </c>
      <c r="E736" s="31" t="s">
        <v>542</v>
      </c>
      <c r="F736" s="31">
        <v>80111600</v>
      </c>
      <c r="G736" s="49" t="s">
        <v>785</v>
      </c>
      <c r="H736" s="120" t="s">
        <v>30</v>
      </c>
      <c r="I736" s="120" t="s">
        <v>31</v>
      </c>
      <c r="J736" s="31" t="s">
        <v>104</v>
      </c>
      <c r="K736" s="31" t="s">
        <v>84</v>
      </c>
      <c r="L736" s="120" t="s">
        <v>786</v>
      </c>
      <c r="M736" s="107">
        <v>2000000</v>
      </c>
      <c r="N736" s="30">
        <v>7133333</v>
      </c>
      <c r="O736" s="120" t="s">
        <v>676</v>
      </c>
      <c r="P736" s="31" t="s">
        <v>776</v>
      </c>
      <c r="Q736" s="26" t="s">
        <v>36</v>
      </c>
      <c r="R736" s="78" t="s">
        <v>37</v>
      </c>
    </row>
    <row r="737" spans="1:18" s="37" customFormat="1" ht="165" x14ac:dyDescent="0.25">
      <c r="A737" s="77" t="s">
        <v>492</v>
      </c>
      <c r="B737" s="31" t="s">
        <v>493</v>
      </c>
      <c r="C737" s="31" t="s">
        <v>494</v>
      </c>
      <c r="D737" s="31" t="s">
        <v>508</v>
      </c>
      <c r="E737" s="31" t="s">
        <v>542</v>
      </c>
      <c r="F737" s="31">
        <v>80111600</v>
      </c>
      <c r="G737" s="49" t="s">
        <v>785</v>
      </c>
      <c r="H737" s="120" t="s">
        <v>30</v>
      </c>
      <c r="I737" s="120" t="s">
        <v>31</v>
      </c>
      <c r="J737" s="31" t="s">
        <v>104</v>
      </c>
      <c r="K737" s="31" t="s">
        <v>84</v>
      </c>
      <c r="L737" s="120">
        <v>4</v>
      </c>
      <c r="M737" s="107">
        <v>2000000</v>
      </c>
      <c r="N737" s="30">
        <v>8000000</v>
      </c>
      <c r="O737" s="120" t="s">
        <v>676</v>
      </c>
      <c r="P737" s="31" t="s">
        <v>776</v>
      </c>
      <c r="Q737" s="26" t="s">
        <v>36</v>
      </c>
      <c r="R737" s="78" t="s">
        <v>37</v>
      </c>
    </row>
    <row r="738" spans="1:18" s="37" customFormat="1" ht="165" x14ac:dyDescent="0.25">
      <c r="A738" s="77" t="s">
        <v>492</v>
      </c>
      <c r="B738" s="31" t="s">
        <v>493</v>
      </c>
      <c r="C738" s="31" t="s">
        <v>494</v>
      </c>
      <c r="D738" s="31" t="s">
        <v>508</v>
      </c>
      <c r="E738" s="31" t="s">
        <v>542</v>
      </c>
      <c r="F738" s="31">
        <v>80111600</v>
      </c>
      <c r="G738" s="49" t="s">
        <v>785</v>
      </c>
      <c r="H738" s="31" t="s">
        <v>30</v>
      </c>
      <c r="I738" s="31" t="s">
        <v>31</v>
      </c>
      <c r="J738" s="31" t="s">
        <v>104</v>
      </c>
      <c r="K738" s="31" t="s">
        <v>84</v>
      </c>
      <c r="L738" s="120" t="s">
        <v>779</v>
      </c>
      <c r="M738" s="107">
        <v>2000000</v>
      </c>
      <c r="N738" s="30">
        <v>8666667</v>
      </c>
      <c r="O738" s="31" t="s">
        <v>676</v>
      </c>
      <c r="P738" s="31" t="s">
        <v>776</v>
      </c>
      <c r="Q738" s="26" t="s">
        <v>36</v>
      </c>
      <c r="R738" s="78" t="s">
        <v>37</v>
      </c>
    </row>
    <row r="739" spans="1:18" s="37" customFormat="1" ht="165" x14ac:dyDescent="0.25">
      <c r="A739" s="77" t="s">
        <v>492</v>
      </c>
      <c r="B739" s="31" t="s">
        <v>493</v>
      </c>
      <c r="C739" s="31" t="s">
        <v>494</v>
      </c>
      <c r="D739" s="31" t="s">
        <v>508</v>
      </c>
      <c r="E739" s="31" t="s">
        <v>542</v>
      </c>
      <c r="F739" s="31">
        <v>80111600</v>
      </c>
      <c r="G739" s="49" t="s">
        <v>785</v>
      </c>
      <c r="H739" s="120" t="s">
        <v>30</v>
      </c>
      <c r="I739" s="120" t="s">
        <v>31</v>
      </c>
      <c r="J739" s="31" t="s">
        <v>104</v>
      </c>
      <c r="K739" s="31" t="s">
        <v>84</v>
      </c>
      <c r="L739" s="120" t="s">
        <v>786</v>
      </c>
      <c r="M739" s="107">
        <v>2000000</v>
      </c>
      <c r="N739" s="30">
        <v>7133333</v>
      </c>
      <c r="O739" s="120" t="s">
        <v>676</v>
      </c>
      <c r="P739" s="31" t="s">
        <v>776</v>
      </c>
      <c r="Q739" s="26" t="s">
        <v>36</v>
      </c>
      <c r="R739" s="78" t="s">
        <v>37</v>
      </c>
    </row>
    <row r="740" spans="1:18" s="37" customFormat="1" ht="135" x14ac:dyDescent="0.25">
      <c r="A740" s="77" t="s">
        <v>492</v>
      </c>
      <c r="B740" s="31" t="s">
        <v>493</v>
      </c>
      <c r="C740" s="31" t="s">
        <v>494</v>
      </c>
      <c r="D740" s="31" t="s">
        <v>508</v>
      </c>
      <c r="E740" s="31" t="s">
        <v>542</v>
      </c>
      <c r="F740" s="31">
        <v>80111600</v>
      </c>
      <c r="G740" s="49" t="s">
        <v>777</v>
      </c>
      <c r="H740" s="120" t="s">
        <v>30</v>
      </c>
      <c r="I740" s="120" t="s">
        <v>31</v>
      </c>
      <c r="J740" s="31" t="s">
        <v>104</v>
      </c>
      <c r="K740" s="31" t="s">
        <v>84</v>
      </c>
      <c r="L740" s="120" t="s">
        <v>787</v>
      </c>
      <c r="M740" s="107">
        <v>4000000</v>
      </c>
      <c r="N740" s="30">
        <v>17600000</v>
      </c>
      <c r="O740" s="120" t="s">
        <v>676</v>
      </c>
      <c r="P740" s="31" t="s">
        <v>776</v>
      </c>
      <c r="Q740" s="26" t="s">
        <v>36</v>
      </c>
      <c r="R740" s="78" t="s">
        <v>37</v>
      </c>
    </row>
    <row r="741" spans="1:18" s="37" customFormat="1" ht="165" x14ac:dyDescent="0.25">
      <c r="A741" s="77" t="s">
        <v>492</v>
      </c>
      <c r="B741" s="31" t="s">
        <v>493</v>
      </c>
      <c r="C741" s="31" t="s">
        <v>494</v>
      </c>
      <c r="D741" s="31" t="s">
        <v>508</v>
      </c>
      <c r="E741" s="31" t="s">
        <v>542</v>
      </c>
      <c r="F741" s="31">
        <v>80111600</v>
      </c>
      <c r="G741" s="49" t="s">
        <v>788</v>
      </c>
      <c r="H741" s="31" t="s">
        <v>30</v>
      </c>
      <c r="I741" s="31" t="s">
        <v>31</v>
      </c>
      <c r="J741" s="31" t="s">
        <v>104</v>
      </c>
      <c r="K741" s="31" t="s">
        <v>84</v>
      </c>
      <c r="L741" s="31">
        <v>2</v>
      </c>
      <c r="M741" s="32">
        <v>4000000</v>
      </c>
      <c r="N741" s="30">
        <v>8000000</v>
      </c>
      <c r="O741" s="31" t="s">
        <v>676</v>
      </c>
      <c r="P741" s="31" t="s">
        <v>776</v>
      </c>
      <c r="Q741" s="26" t="s">
        <v>36</v>
      </c>
      <c r="R741" s="78" t="s">
        <v>37</v>
      </c>
    </row>
    <row r="742" spans="1:18" s="37" customFormat="1" ht="165" x14ac:dyDescent="0.25">
      <c r="A742" s="77" t="s">
        <v>492</v>
      </c>
      <c r="B742" s="31" t="s">
        <v>493</v>
      </c>
      <c r="C742" s="31" t="s">
        <v>494</v>
      </c>
      <c r="D742" s="31" t="s">
        <v>508</v>
      </c>
      <c r="E742" s="31" t="s">
        <v>542</v>
      </c>
      <c r="F742" s="31">
        <v>80111600</v>
      </c>
      <c r="G742" s="49" t="s">
        <v>789</v>
      </c>
      <c r="H742" s="120" t="s">
        <v>30</v>
      </c>
      <c r="I742" s="120" t="s">
        <v>31</v>
      </c>
      <c r="J742" s="31" t="s">
        <v>63</v>
      </c>
      <c r="K742" s="31" t="s">
        <v>39</v>
      </c>
      <c r="L742" s="120">
        <v>1</v>
      </c>
      <c r="M742" s="107">
        <v>4000000</v>
      </c>
      <c r="N742" s="30">
        <v>4000000</v>
      </c>
      <c r="O742" s="120" t="s">
        <v>545</v>
      </c>
      <c r="P742" s="31" t="s">
        <v>776</v>
      </c>
      <c r="Q742" s="26" t="s">
        <v>36</v>
      </c>
      <c r="R742" s="78" t="s">
        <v>37</v>
      </c>
    </row>
    <row r="743" spans="1:18" s="37" customFormat="1" ht="165" x14ac:dyDescent="0.25">
      <c r="A743" s="77" t="s">
        <v>492</v>
      </c>
      <c r="B743" s="31" t="s">
        <v>493</v>
      </c>
      <c r="C743" s="31" t="s">
        <v>494</v>
      </c>
      <c r="D743" s="31" t="s">
        <v>508</v>
      </c>
      <c r="E743" s="31" t="s">
        <v>542</v>
      </c>
      <c r="F743" s="31">
        <v>80111600</v>
      </c>
      <c r="G743" s="49" t="s">
        <v>788</v>
      </c>
      <c r="H743" s="31" t="s">
        <v>30</v>
      </c>
      <c r="I743" s="31" t="s">
        <v>31</v>
      </c>
      <c r="J743" s="31" t="s">
        <v>104</v>
      </c>
      <c r="K743" s="31" t="s">
        <v>84</v>
      </c>
      <c r="L743" s="31">
        <v>2</v>
      </c>
      <c r="M743" s="32">
        <v>4000000</v>
      </c>
      <c r="N743" s="30">
        <v>8000000</v>
      </c>
      <c r="O743" s="31" t="s">
        <v>676</v>
      </c>
      <c r="P743" s="31" t="s">
        <v>776</v>
      </c>
      <c r="Q743" s="26" t="s">
        <v>36</v>
      </c>
      <c r="R743" s="78" t="s">
        <v>37</v>
      </c>
    </row>
    <row r="744" spans="1:18" s="37" customFormat="1" ht="120" x14ac:dyDescent="0.25">
      <c r="A744" s="77" t="s">
        <v>492</v>
      </c>
      <c r="B744" s="31" t="s">
        <v>493</v>
      </c>
      <c r="C744" s="31" t="s">
        <v>494</v>
      </c>
      <c r="D744" s="31" t="s">
        <v>508</v>
      </c>
      <c r="E744" s="31" t="s">
        <v>542</v>
      </c>
      <c r="F744" s="31" t="s">
        <v>552</v>
      </c>
      <c r="G744" s="49" t="s">
        <v>790</v>
      </c>
      <c r="H744" s="31" t="s">
        <v>30</v>
      </c>
      <c r="I744" s="31" t="s">
        <v>31</v>
      </c>
      <c r="J744" s="31" t="s">
        <v>39</v>
      </c>
      <c r="K744" s="31" t="s">
        <v>64</v>
      </c>
      <c r="L744" s="26">
        <v>2</v>
      </c>
      <c r="M744" s="53" t="s">
        <v>37</v>
      </c>
      <c r="N744" s="30">
        <v>15000000</v>
      </c>
      <c r="O744" s="31" t="s">
        <v>676</v>
      </c>
      <c r="P744" s="31" t="s">
        <v>776</v>
      </c>
      <c r="Q744" s="26" t="s">
        <v>36</v>
      </c>
      <c r="R744" s="78" t="s">
        <v>37</v>
      </c>
    </row>
    <row r="745" spans="1:18" s="37" customFormat="1" ht="120" x14ac:dyDescent="0.25">
      <c r="A745" s="77" t="s">
        <v>492</v>
      </c>
      <c r="B745" s="31" t="s">
        <v>493</v>
      </c>
      <c r="C745" s="31" t="s">
        <v>494</v>
      </c>
      <c r="D745" s="31" t="s">
        <v>508</v>
      </c>
      <c r="E745" s="31" t="s">
        <v>542</v>
      </c>
      <c r="F745" s="31" t="s">
        <v>552</v>
      </c>
      <c r="G745" s="49" t="s">
        <v>790</v>
      </c>
      <c r="H745" s="31" t="s">
        <v>30</v>
      </c>
      <c r="I745" s="31" t="s">
        <v>31</v>
      </c>
      <c r="J745" s="31" t="s">
        <v>39</v>
      </c>
      <c r="K745" s="31" t="s">
        <v>64</v>
      </c>
      <c r="L745" s="26">
        <v>2</v>
      </c>
      <c r="M745" s="53" t="s">
        <v>37</v>
      </c>
      <c r="N745" s="30">
        <v>15000000</v>
      </c>
      <c r="O745" s="31" t="s">
        <v>676</v>
      </c>
      <c r="P745" s="31" t="s">
        <v>776</v>
      </c>
      <c r="Q745" s="26" t="s">
        <v>36</v>
      </c>
      <c r="R745" s="78" t="s">
        <v>37</v>
      </c>
    </row>
    <row r="746" spans="1:18" s="37" customFormat="1" ht="120" x14ac:dyDescent="0.25">
      <c r="A746" s="77" t="s">
        <v>492</v>
      </c>
      <c r="B746" s="31" t="s">
        <v>493</v>
      </c>
      <c r="C746" s="31" t="s">
        <v>494</v>
      </c>
      <c r="D746" s="31" t="s">
        <v>508</v>
      </c>
      <c r="E746" s="31" t="s">
        <v>542</v>
      </c>
      <c r="F746" s="31" t="s">
        <v>552</v>
      </c>
      <c r="G746" s="49" t="s">
        <v>790</v>
      </c>
      <c r="H746" s="31" t="s">
        <v>30</v>
      </c>
      <c r="I746" s="31" t="s">
        <v>31</v>
      </c>
      <c r="J746" s="31" t="s">
        <v>39</v>
      </c>
      <c r="K746" s="31" t="s">
        <v>64</v>
      </c>
      <c r="L746" s="26">
        <v>2</v>
      </c>
      <c r="M746" s="53" t="s">
        <v>37</v>
      </c>
      <c r="N746" s="30">
        <v>15000000</v>
      </c>
      <c r="O746" s="31" t="s">
        <v>676</v>
      </c>
      <c r="P746" s="31" t="s">
        <v>776</v>
      </c>
      <c r="Q746" s="26" t="s">
        <v>36</v>
      </c>
      <c r="R746" s="78" t="s">
        <v>37</v>
      </c>
    </row>
    <row r="747" spans="1:18" s="37" customFormat="1" ht="120" x14ac:dyDescent="0.25">
      <c r="A747" s="77" t="s">
        <v>492</v>
      </c>
      <c r="B747" s="31" t="s">
        <v>493</v>
      </c>
      <c r="C747" s="31" t="s">
        <v>494</v>
      </c>
      <c r="D747" s="31" t="s">
        <v>508</v>
      </c>
      <c r="E747" s="31" t="s">
        <v>542</v>
      </c>
      <c r="F747" s="31" t="s">
        <v>552</v>
      </c>
      <c r="G747" s="49" t="s">
        <v>790</v>
      </c>
      <c r="H747" s="31" t="s">
        <v>30</v>
      </c>
      <c r="I747" s="31" t="s">
        <v>31</v>
      </c>
      <c r="J747" s="31" t="s">
        <v>39</v>
      </c>
      <c r="K747" s="31" t="s">
        <v>64</v>
      </c>
      <c r="L747" s="26">
        <v>2</v>
      </c>
      <c r="M747" s="53" t="s">
        <v>37</v>
      </c>
      <c r="N747" s="30">
        <v>15000000</v>
      </c>
      <c r="O747" s="31" t="s">
        <v>676</v>
      </c>
      <c r="P747" s="31" t="s">
        <v>776</v>
      </c>
      <c r="Q747" s="26" t="s">
        <v>36</v>
      </c>
      <c r="R747" s="78" t="s">
        <v>37</v>
      </c>
    </row>
    <row r="748" spans="1:18" s="37" customFormat="1" ht="120" x14ac:dyDescent="0.25">
      <c r="A748" s="77" t="s">
        <v>492</v>
      </c>
      <c r="B748" s="31" t="s">
        <v>493</v>
      </c>
      <c r="C748" s="31" t="s">
        <v>494</v>
      </c>
      <c r="D748" s="31" t="s">
        <v>508</v>
      </c>
      <c r="E748" s="31" t="s">
        <v>542</v>
      </c>
      <c r="F748" s="31" t="s">
        <v>552</v>
      </c>
      <c r="G748" s="49" t="s">
        <v>790</v>
      </c>
      <c r="H748" s="31" t="s">
        <v>30</v>
      </c>
      <c r="I748" s="31" t="s">
        <v>31</v>
      </c>
      <c r="J748" s="31" t="s">
        <v>39</v>
      </c>
      <c r="K748" s="31" t="s">
        <v>64</v>
      </c>
      <c r="L748" s="26">
        <v>2</v>
      </c>
      <c r="M748" s="53" t="s">
        <v>37</v>
      </c>
      <c r="N748" s="30">
        <v>15000000</v>
      </c>
      <c r="O748" s="31" t="s">
        <v>676</v>
      </c>
      <c r="P748" s="31" t="s">
        <v>776</v>
      </c>
      <c r="Q748" s="26" t="s">
        <v>36</v>
      </c>
      <c r="R748" s="78" t="s">
        <v>37</v>
      </c>
    </row>
    <row r="749" spans="1:18" s="37" customFormat="1" ht="120" x14ac:dyDescent="0.25">
      <c r="A749" s="77" t="s">
        <v>492</v>
      </c>
      <c r="B749" s="31" t="s">
        <v>493</v>
      </c>
      <c r="C749" s="31" t="s">
        <v>494</v>
      </c>
      <c r="D749" s="31" t="s">
        <v>508</v>
      </c>
      <c r="E749" s="31" t="s">
        <v>542</v>
      </c>
      <c r="F749" s="31" t="s">
        <v>552</v>
      </c>
      <c r="G749" s="49" t="s">
        <v>790</v>
      </c>
      <c r="H749" s="31" t="s">
        <v>30</v>
      </c>
      <c r="I749" s="31" t="s">
        <v>31</v>
      </c>
      <c r="J749" s="31" t="s">
        <v>39</v>
      </c>
      <c r="K749" s="31" t="s">
        <v>64</v>
      </c>
      <c r="L749" s="26">
        <v>2</v>
      </c>
      <c r="M749" s="53" t="s">
        <v>37</v>
      </c>
      <c r="N749" s="30">
        <v>15000000</v>
      </c>
      <c r="O749" s="31" t="s">
        <v>676</v>
      </c>
      <c r="P749" s="31" t="s">
        <v>776</v>
      </c>
      <c r="Q749" s="26" t="s">
        <v>36</v>
      </c>
      <c r="R749" s="78" t="s">
        <v>37</v>
      </c>
    </row>
    <row r="750" spans="1:18" s="37" customFormat="1" ht="120" x14ac:dyDescent="0.25">
      <c r="A750" s="77" t="s">
        <v>492</v>
      </c>
      <c r="B750" s="31" t="s">
        <v>493</v>
      </c>
      <c r="C750" s="31" t="s">
        <v>494</v>
      </c>
      <c r="D750" s="31" t="s">
        <v>508</v>
      </c>
      <c r="E750" s="31" t="s">
        <v>542</v>
      </c>
      <c r="F750" s="31" t="s">
        <v>552</v>
      </c>
      <c r="G750" s="49" t="s">
        <v>790</v>
      </c>
      <c r="H750" s="31" t="s">
        <v>30</v>
      </c>
      <c r="I750" s="31" t="s">
        <v>31</v>
      </c>
      <c r="J750" s="31" t="s">
        <v>39</v>
      </c>
      <c r="K750" s="31" t="s">
        <v>64</v>
      </c>
      <c r="L750" s="26">
        <v>2</v>
      </c>
      <c r="M750" s="53" t="s">
        <v>37</v>
      </c>
      <c r="N750" s="30">
        <v>15000000</v>
      </c>
      <c r="O750" s="31" t="s">
        <v>676</v>
      </c>
      <c r="P750" s="31" t="s">
        <v>776</v>
      </c>
      <c r="Q750" s="26" t="s">
        <v>36</v>
      </c>
      <c r="R750" s="78" t="s">
        <v>37</v>
      </c>
    </row>
    <row r="751" spans="1:18" s="37" customFormat="1" ht="120" x14ac:dyDescent="0.25">
      <c r="A751" s="77" t="s">
        <v>492</v>
      </c>
      <c r="B751" s="31" t="s">
        <v>493</v>
      </c>
      <c r="C751" s="31" t="s">
        <v>494</v>
      </c>
      <c r="D751" s="31" t="s">
        <v>508</v>
      </c>
      <c r="E751" s="31" t="s">
        <v>542</v>
      </c>
      <c r="F751" s="31" t="s">
        <v>552</v>
      </c>
      <c r="G751" s="49" t="s">
        <v>790</v>
      </c>
      <c r="H751" s="31" t="s">
        <v>30</v>
      </c>
      <c r="I751" s="31" t="s">
        <v>31</v>
      </c>
      <c r="J751" s="31" t="s">
        <v>39</v>
      </c>
      <c r="K751" s="31" t="s">
        <v>64</v>
      </c>
      <c r="L751" s="26">
        <v>2</v>
      </c>
      <c r="M751" s="53" t="s">
        <v>37</v>
      </c>
      <c r="N751" s="30">
        <v>15000000</v>
      </c>
      <c r="O751" s="31" t="s">
        <v>676</v>
      </c>
      <c r="P751" s="31" t="s">
        <v>776</v>
      </c>
      <c r="Q751" s="26" t="s">
        <v>36</v>
      </c>
      <c r="R751" s="78" t="s">
        <v>37</v>
      </c>
    </row>
    <row r="752" spans="1:18" s="37" customFormat="1" ht="120" x14ac:dyDescent="0.25">
      <c r="A752" s="77" t="s">
        <v>492</v>
      </c>
      <c r="B752" s="31" t="s">
        <v>493</v>
      </c>
      <c r="C752" s="31" t="s">
        <v>494</v>
      </c>
      <c r="D752" s="31" t="s">
        <v>508</v>
      </c>
      <c r="E752" s="31" t="s">
        <v>542</v>
      </c>
      <c r="F752" s="31" t="s">
        <v>552</v>
      </c>
      <c r="G752" s="49" t="s">
        <v>790</v>
      </c>
      <c r="H752" s="31" t="s">
        <v>30</v>
      </c>
      <c r="I752" s="31" t="s">
        <v>31</v>
      </c>
      <c r="J752" s="31" t="s">
        <v>39</v>
      </c>
      <c r="K752" s="31" t="s">
        <v>64</v>
      </c>
      <c r="L752" s="26">
        <v>2</v>
      </c>
      <c r="M752" s="53" t="s">
        <v>37</v>
      </c>
      <c r="N752" s="30">
        <v>15000000</v>
      </c>
      <c r="O752" s="31" t="s">
        <v>676</v>
      </c>
      <c r="P752" s="31" t="s">
        <v>776</v>
      </c>
      <c r="Q752" s="26" t="s">
        <v>36</v>
      </c>
      <c r="R752" s="78" t="s">
        <v>37</v>
      </c>
    </row>
    <row r="753" spans="1:18" s="37" customFormat="1" ht="120" x14ac:dyDescent="0.25">
      <c r="A753" s="77" t="s">
        <v>492</v>
      </c>
      <c r="B753" s="31" t="s">
        <v>493</v>
      </c>
      <c r="C753" s="31" t="s">
        <v>494</v>
      </c>
      <c r="D753" s="31" t="s">
        <v>508</v>
      </c>
      <c r="E753" s="31" t="s">
        <v>542</v>
      </c>
      <c r="F753" s="31" t="s">
        <v>552</v>
      </c>
      <c r="G753" s="49" t="s">
        <v>790</v>
      </c>
      <c r="H753" s="31" t="s">
        <v>30</v>
      </c>
      <c r="I753" s="31" t="s">
        <v>31</v>
      </c>
      <c r="J753" s="31" t="s">
        <v>39</v>
      </c>
      <c r="K753" s="31" t="s">
        <v>64</v>
      </c>
      <c r="L753" s="26">
        <v>2</v>
      </c>
      <c r="M753" s="53" t="s">
        <v>37</v>
      </c>
      <c r="N753" s="30">
        <v>15000000</v>
      </c>
      <c r="O753" s="31" t="s">
        <v>676</v>
      </c>
      <c r="P753" s="31" t="s">
        <v>776</v>
      </c>
      <c r="Q753" s="26" t="s">
        <v>36</v>
      </c>
      <c r="R753" s="78" t="s">
        <v>37</v>
      </c>
    </row>
    <row r="754" spans="1:18" s="37" customFormat="1" ht="120" x14ac:dyDescent="0.25">
      <c r="A754" s="77" t="s">
        <v>492</v>
      </c>
      <c r="B754" s="31" t="s">
        <v>493</v>
      </c>
      <c r="C754" s="31" t="s">
        <v>494</v>
      </c>
      <c r="D754" s="31" t="s">
        <v>508</v>
      </c>
      <c r="E754" s="31" t="s">
        <v>542</v>
      </c>
      <c r="F754" s="31" t="s">
        <v>552</v>
      </c>
      <c r="G754" s="49" t="s">
        <v>790</v>
      </c>
      <c r="H754" s="31" t="s">
        <v>30</v>
      </c>
      <c r="I754" s="31" t="s">
        <v>31</v>
      </c>
      <c r="J754" s="31" t="s">
        <v>39</v>
      </c>
      <c r="K754" s="31" t="s">
        <v>64</v>
      </c>
      <c r="L754" s="26">
        <v>2</v>
      </c>
      <c r="M754" s="53" t="s">
        <v>37</v>
      </c>
      <c r="N754" s="30">
        <v>15000000</v>
      </c>
      <c r="O754" s="31" t="s">
        <v>676</v>
      </c>
      <c r="P754" s="31" t="s">
        <v>776</v>
      </c>
      <c r="Q754" s="26" t="s">
        <v>36</v>
      </c>
      <c r="R754" s="78" t="s">
        <v>37</v>
      </c>
    </row>
    <row r="755" spans="1:18" s="37" customFormat="1" ht="120" x14ac:dyDescent="0.25">
      <c r="A755" s="77" t="s">
        <v>492</v>
      </c>
      <c r="B755" s="31" t="s">
        <v>493</v>
      </c>
      <c r="C755" s="31" t="s">
        <v>494</v>
      </c>
      <c r="D755" s="31" t="s">
        <v>508</v>
      </c>
      <c r="E755" s="31" t="s">
        <v>542</v>
      </c>
      <c r="F755" s="31" t="s">
        <v>552</v>
      </c>
      <c r="G755" s="49" t="s">
        <v>790</v>
      </c>
      <c r="H755" s="31" t="s">
        <v>30</v>
      </c>
      <c r="I755" s="31" t="s">
        <v>31</v>
      </c>
      <c r="J755" s="31" t="s">
        <v>39</v>
      </c>
      <c r="K755" s="31" t="s">
        <v>64</v>
      </c>
      <c r="L755" s="26">
        <v>2</v>
      </c>
      <c r="M755" s="53" t="s">
        <v>37</v>
      </c>
      <c r="N755" s="30">
        <v>15000000</v>
      </c>
      <c r="O755" s="31" t="s">
        <v>676</v>
      </c>
      <c r="P755" s="31" t="s">
        <v>776</v>
      </c>
      <c r="Q755" s="26" t="s">
        <v>36</v>
      </c>
      <c r="R755" s="78" t="s">
        <v>37</v>
      </c>
    </row>
    <row r="756" spans="1:18" s="37" customFormat="1" ht="120" x14ac:dyDescent="0.25">
      <c r="A756" s="77" t="s">
        <v>492</v>
      </c>
      <c r="B756" s="31" t="s">
        <v>493</v>
      </c>
      <c r="C756" s="31" t="s">
        <v>494</v>
      </c>
      <c r="D756" s="31" t="s">
        <v>508</v>
      </c>
      <c r="E756" s="31" t="s">
        <v>542</v>
      </c>
      <c r="F756" s="31" t="s">
        <v>552</v>
      </c>
      <c r="G756" s="49" t="s">
        <v>790</v>
      </c>
      <c r="H756" s="31" t="s">
        <v>30</v>
      </c>
      <c r="I756" s="31" t="s">
        <v>31</v>
      </c>
      <c r="J756" s="31" t="s">
        <v>39</v>
      </c>
      <c r="K756" s="31" t="s">
        <v>64</v>
      </c>
      <c r="L756" s="26">
        <v>2</v>
      </c>
      <c r="M756" s="53" t="s">
        <v>37</v>
      </c>
      <c r="N756" s="30">
        <v>15000000</v>
      </c>
      <c r="O756" s="31" t="s">
        <v>676</v>
      </c>
      <c r="P756" s="31" t="s">
        <v>776</v>
      </c>
      <c r="Q756" s="26" t="s">
        <v>36</v>
      </c>
      <c r="R756" s="78" t="s">
        <v>37</v>
      </c>
    </row>
    <row r="757" spans="1:18" s="37" customFormat="1" ht="120" x14ac:dyDescent="0.25">
      <c r="A757" s="77" t="s">
        <v>492</v>
      </c>
      <c r="B757" s="31" t="s">
        <v>493</v>
      </c>
      <c r="C757" s="31" t="s">
        <v>494</v>
      </c>
      <c r="D757" s="31" t="s">
        <v>508</v>
      </c>
      <c r="E757" s="31" t="s">
        <v>542</v>
      </c>
      <c r="F757" s="31" t="s">
        <v>552</v>
      </c>
      <c r="G757" s="49" t="s">
        <v>790</v>
      </c>
      <c r="H757" s="31" t="s">
        <v>30</v>
      </c>
      <c r="I757" s="31" t="s">
        <v>31</v>
      </c>
      <c r="J757" s="31" t="s">
        <v>39</v>
      </c>
      <c r="K757" s="31" t="s">
        <v>64</v>
      </c>
      <c r="L757" s="26">
        <v>2</v>
      </c>
      <c r="M757" s="53" t="s">
        <v>37</v>
      </c>
      <c r="N757" s="30">
        <v>15000000</v>
      </c>
      <c r="O757" s="31" t="s">
        <v>676</v>
      </c>
      <c r="P757" s="31" t="s">
        <v>776</v>
      </c>
      <c r="Q757" s="26" t="s">
        <v>36</v>
      </c>
      <c r="R757" s="78" t="s">
        <v>37</v>
      </c>
    </row>
    <row r="758" spans="1:18" s="37" customFormat="1" ht="120" x14ac:dyDescent="0.25">
      <c r="A758" s="77" t="s">
        <v>492</v>
      </c>
      <c r="B758" s="31" t="s">
        <v>493</v>
      </c>
      <c r="C758" s="31" t="s">
        <v>494</v>
      </c>
      <c r="D758" s="31" t="s">
        <v>508</v>
      </c>
      <c r="E758" s="31" t="s">
        <v>542</v>
      </c>
      <c r="F758" s="31" t="s">
        <v>552</v>
      </c>
      <c r="G758" s="49" t="s">
        <v>790</v>
      </c>
      <c r="H758" s="31" t="s">
        <v>30</v>
      </c>
      <c r="I758" s="31" t="s">
        <v>31</v>
      </c>
      <c r="J758" s="31" t="s">
        <v>39</v>
      </c>
      <c r="K758" s="31" t="s">
        <v>64</v>
      </c>
      <c r="L758" s="26">
        <v>2</v>
      </c>
      <c r="M758" s="53" t="s">
        <v>37</v>
      </c>
      <c r="N758" s="30">
        <v>15000000</v>
      </c>
      <c r="O758" s="31" t="s">
        <v>676</v>
      </c>
      <c r="P758" s="31" t="s">
        <v>776</v>
      </c>
      <c r="Q758" s="26" t="s">
        <v>36</v>
      </c>
      <c r="R758" s="78" t="s">
        <v>37</v>
      </c>
    </row>
    <row r="759" spans="1:18" s="37" customFormat="1" ht="120" x14ac:dyDescent="0.25">
      <c r="A759" s="77" t="s">
        <v>492</v>
      </c>
      <c r="B759" s="31" t="s">
        <v>493</v>
      </c>
      <c r="C759" s="31" t="s">
        <v>494</v>
      </c>
      <c r="D759" s="31" t="s">
        <v>508</v>
      </c>
      <c r="E759" s="31" t="s">
        <v>542</v>
      </c>
      <c r="F759" s="31" t="s">
        <v>552</v>
      </c>
      <c r="G759" s="49" t="s">
        <v>790</v>
      </c>
      <c r="H759" s="31" t="s">
        <v>30</v>
      </c>
      <c r="I759" s="31" t="s">
        <v>31</v>
      </c>
      <c r="J759" s="31" t="s">
        <v>39</v>
      </c>
      <c r="K759" s="31" t="s">
        <v>64</v>
      </c>
      <c r="L759" s="26">
        <v>2</v>
      </c>
      <c r="M759" s="53" t="s">
        <v>37</v>
      </c>
      <c r="N759" s="30">
        <v>15000000</v>
      </c>
      <c r="O759" s="31" t="s">
        <v>676</v>
      </c>
      <c r="P759" s="31" t="s">
        <v>776</v>
      </c>
      <c r="Q759" s="26" t="s">
        <v>36</v>
      </c>
      <c r="R759" s="78" t="s">
        <v>37</v>
      </c>
    </row>
    <row r="760" spans="1:18" s="37" customFormat="1" ht="120" x14ac:dyDescent="0.25">
      <c r="A760" s="77" t="s">
        <v>492</v>
      </c>
      <c r="B760" s="31" t="s">
        <v>493</v>
      </c>
      <c r="C760" s="31" t="s">
        <v>494</v>
      </c>
      <c r="D760" s="31" t="s">
        <v>508</v>
      </c>
      <c r="E760" s="31" t="s">
        <v>542</v>
      </c>
      <c r="F760" s="31" t="s">
        <v>552</v>
      </c>
      <c r="G760" s="49" t="s">
        <v>790</v>
      </c>
      <c r="H760" s="31" t="s">
        <v>30</v>
      </c>
      <c r="I760" s="31" t="s">
        <v>31</v>
      </c>
      <c r="J760" s="31" t="s">
        <v>39</v>
      </c>
      <c r="K760" s="31" t="s">
        <v>64</v>
      </c>
      <c r="L760" s="26">
        <v>2</v>
      </c>
      <c r="M760" s="53" t="s">
        <v>37</v>
      </c>
      <c r="N760" s="30">
        <v>15000000</v>
      </c>
      <c r="O760" s="31" t="s">
        <v>676</v>
      </c>
      <c r="P760" s="31" t="s">
        <v>776</v>
      </c>
      <c r="Q760" s="26" t="s">
        <v>36</v>
      </c>
      <c r="R760" s="78" t="s">
        <v>37</v>
      </c>
    </row>
    <row r="761" spans="1:18" s="37" customFormat="1" ht="120" x14ac:dyDescent="0.25">
      <c r="A761" s="77" t="s">
        <v>492</v>
      </c>
      <c r="B761" s="31" t="s">
        <v>493</v>
      </c>
      <c r="C761" s="31" t="s">
        <v>494</v>
      </c>
      <c r="D761" s="31" t="s">
        <v>508</v>
      </c>
      <c r="E761" s="31" t="s">
        <v>542</v>
      </c>
      <c r="F761" s="31" t="s">
        <v>552</v>
      </c>
      <c r="G761" s="49" t="s">
        <v>790</v>
      </c>
      <c r="H761" s="31" t="s">
        <v>30</v>
      </c>
      <c r="I761" s="31" t="s">
        <v>31</v>
      </c>
      <c r="J761" s="31" t="s">
        <v>39</v>
      </c>
      <c r="K761" s="31" t="s">
        <v>64</v>
      </c>
      <c r="L761" s="26">
        <v>2</v>
      </c>
      <c r="M761" s="53" t="s">
        <v>37</v>
      </c>
      <c r="N761" s="30">
        <v>15000000</v>
      </c>
      <c r="O761" s="31" t="s">
        <v>676</v>
      </c>
      <c r="P761" s="31" t="s">
        <v>776</v>
      </c>
      <c r="Q761" s="26" t="s">
        <v>36</v>
      </c>
      <c r="R761" s="78" t="s">
        <v>37</v>
      </c>
    </row>
    <row r="762" spans="1:18" s="37" customFormat="1" ht="120" x14ac:dyDescent="0.25">
      <c r="A762" s="77" t="s">
        <v>492</v>
      </c>
      <c r="B762" s="31" t="s">
        <v>493</v>
      </c>
      <c r="C762" s="31" t="s">
        <v>494</v>
      </c>
      <c r="D762" s="31" t="s">
        <v>508</v>
      </c>
      <c r="E762" s="31" t="s">
        <v>542</v>
      </c>
      <c r="F762" s="31" t="s">
        <v>552</v>
      </c>
      <c r="G762" s="49" t="s">
        <v>790</v>
      </c>
      <c r="H762" s="31" t="s">
        <v>30</v>
      </c>
      <c r="I762" s="31" t="s">
        <v>31</v>
      </c>
      <c r="J762" s="31" t="s">
        <v>39</v>
      </c>
      <c r="K762" s="31" t="s">
        <v>64</v>
      </c>
      <c r="L762" s="26">
        <v>2</v>
      </c>
      <c r="M762" s="53" t="s">
        <v>37</v>
      </c>
      <c r="N762" s="30">
        <v>15000000</v>
      </c>
      <c r="O762" s="31" t="s">
        <v>676</v>
      </c>
      <c r="P762" s="31" t="s">
        <v>776</v>
      </c>
      <c r="Q762" s="26" t="s">
        <v>36</v>
      </c>
      <c r="R762" s="78" t="s">
        <v>37</v>
      </c>
    </row>
    <row r="763" spans="1:18" s="37" customFormat="1" ht="120" x14ac:dyDescent="0.25">
      <c r="A763" s="77" t="s">
        <v>492</v>
      </c>
      <c r="B763" s="31" t="s">
        <v>493</v>
      </c>
      <c r="C763" s="31" t="s">
        <v>494</v>
      </c>
      <c r="D763" s="31" t="s">
        <v>508</v>
      </c>
      <c r="E763" s="31" t="s">
        <v>542</v>
      </c>
      <c r="F763" s="31" t="s">
        <v>552</v>
      </c>
      <c r="G763" s="49" t="s">
        <v>790</v>
      </c>
      <c r="H763" s="31" t="s">
        <v>30</v>
      </c>
      <c r="I763" s="31" t="s">
        <v>31</v>
      </c>
      <c r="J763" s="31" t="s">
        <v>39</v>
      </c>
      <c r="K763" s="31" t="s">
        <v>64</v>
      </c>
      <c r="L763" s="26">
        <v>2</v>
      </c>
      <c r="M763" s="53" t="s">
        <v>37</v>
      </c>
      <c r="N763" s="30">
        <v>15000000</v>
      </c>
      <c r="O763" s="31" t="s">
        <v>676</v>
      </c>
      <c r="P763" s="31" t="s">
        <v>776</v>
      </c>
      <c r="Q763" s="26" t="s">
        <v>36</v>
      </c>
      <c r="R763" s="78" t="s">
        <v>37</v>
      </c>
    </row>
    <row r="764" spans="1:18" s="37" customFormat="1" ht="120" x14ac:dyDescent="0.25">
      <c r="A764" s="77" t="s">
        <v>492</v>
      </c>
      <c r="B764" s="31" t="s">
        <v>493</v>
      </c>
      <c r="C764" s="31" t="s">
        <v>494</v>
      </c>
      <c r="D764" s="31" t="s">
        <v>508</v>
      </c>
      <c r="E764" s="31" t="s">
        <v>542</v>
      </c>
      <c r="F764" s="31" t="s">
        <v>552</v>
      </c>
      <c r="G764" s="49" t="s">
        <v>790</v>
      </c>
      <c r="H764" s="31" t="s">
        <v>30</v>
      </c>
      <c r="I764" s="31" t="s">
        <v>31</v>
      </c>
      <c r="J764" s="31" t="s">
        <v>39</v>
      </c>
      <c r="K764" s="31" t="s">
        <v>64</v>
      </c>
      <c r="L764" s="26">
        <v>2</v>
      </c>
      <c r="M764" s="53" t="s">
        <v>37</v>
      </c>
      <c r="N764" s="30">
        <v>15000000</v>
      </c>
      <c r="O764" s="31" t="s">
        <v>676</v>
      </c>
      <c r="P764" s="31" t="s">
        <v>776</v>
      </c>
      <c r="Q764" s="26" t="s">
        <v>36</v>
      </c>
      <c r="R764" s="78" t="s">
        <v>37</v>
      </c>
    </row>
    <row r="765" spans="1:18" s="37" customFormat="1" ht="120" x14ac:dyDescent="0.25">
      <c r="A765" s="77" t="s">
        <v>492</v>
      </c>
      <c r="B765" s="31" t="s">
        <v>493</v>
      </c>
      <c r="C765" s="31" t="s">
        <v>494</v>
      </c>
      <c r="D765" s="31" t="s">
        <v>508</v>
      </c>
      <c r="E765" s="31" t="s">
        <v>542</v>
      </c>
      <c r="F765" s="31" t="s">
        <v>552</v>
      </c>
      <c r="G765" s="49" t="s">
        <v>790</v>
      </c>
      <c r="H765" s="31" t="s">
        <v>30</v>
      </c>
      <c r="I765" s="31" t="s">
        <v>31</v>
      </c>
      <c r="J765" s="31" t="s">
        <v>39</v>
      </c>
      <c r="K765" s="31" t="s">
        <v>64</v>
      </c>
      <c r="L765" s="26">
        <v>2</v>
      </c>
      <c r="M765" s="53" t="s">
        <v>37</v>
      </c>
      <c r="N765" s="30">
        <v>15000000</v>
      </c>
      <c r="O765" s="31" t="s">
        <v>676</v>
      </c>
      <c r="P765" s="31" t="s">
        <v>776</v>
      </c>
      <c r="Q765" s="26" t="s">
        <v>36</v>
      </c>
      <c r="R765" s="78" t="s">
        <v>37</v>
      </c>
    </row>
    <row r="766" spans="1:18" s="37" customFormat="1" ht="120" x14ac:dyDescent="0.25">
      <c r="A766" s="77" t="s">
        <v>492</v>
      </c>
      <c r="B766" s="31" t="s">
        <v>493</v>
      </c>
      <c r="C766" s="31" t="s">
        <v>494</v>
      </c>
      <c r="D766" s="31" t="s">
        <v>508</v>
      </c>
      <c r="E766" s="31" t="s">
        <v>542</v>
      </c>
      <c r="F766" s="31" t="s">
        <v>552</v>
      </c>
      <c r="G766" s="49" t="s">
        <v>790</v>
      </c>
      <c r="H766" s="31" t="s">
        <v>30</v>
      </c>
      <c r="I766" s="31" t="s">
        <v>31</v>
      </c>
      <c r="J766" s="31" t="s">
        <v>39</v>
      </c>
      <c r="K766" s="31" t="s">
        <v>64</v>
      </c>
      <c r="L766" s="26">
        <v>2</v>
      </c>
      <c r="M766" s="53" t="s">
        <v>37</v>
      </c>
      <c r="N766" s="30">
        <v>15000000</v>
      </c>
      <c r="O766" s="31" t="s">
        <v>676</v>
      </c>
      <c r="P766" s="31" t="s">
        <v>776</v>
      </c>
      <c r="Q766" s="26" t="s">
        <v>36</v>
      </c>
      <c r="R766" s="78" t="s">
        <v>37</v>
      </c>
    </row>
    <row r="767" spans="1:18" s="37" customFormat="1" ht="120" x14ac:dyDescent="0.25">
      <c r="A767" s="77" t="s">
        <v>492</v>
      </c>
      <c r="B767" s="31" t="s">
        <v>493</v>
      </c>
      <c r="C767" s="31" t="s">
        <v>494</v>
      </c>
      <c r="D767" s="31" t="s">
        <v>508</v>
      </c>
      <c r="E767" s="31" t="s">
        <v>542</v>
      </c>
      <c r="F767" s="31" t="s">
        <v>552</v>
      </c>
      <c r="G767" s="49" t="s">
        <v>790</v>
      </c>
      <c r="H767" s="31" t="s">
        <v>30</v>
      </c>
      <c r="I767" s="31" t="s">
        <v>31</v>
      </c>
      <c r="J767" s="31" t="s">
        <v>39</v>
      </c>
      <c r="K767" s="31" t="s">
        <v>64</v>
      </c>
      <c r="L767" s="26">
        <v>2</v>
      </c>
      <c r="M767" s="53" t="s">
        <v>37</v>
      </c>
      <c r="N767" s="30">
        <v>15000000</v>
      </c>
      <c r="O767" s="31" t="s">
        <v>676</v>
      </c>
      <c r="P767" s="31" t="s">
        <v>776</v>
      </c>
      <c r="Q767" s="26" t="s">
        <v>36</v>
      </c>
      <c r="R767" s="78" t="s">
        <v>37</v>
      </c>
    </row>
    <row r="768" spans="1:18" s="37" customFormat="1" ht="120" x14ac:dyDescent="0.25">
      <c r="A768" s="77" t="s">
        <v>492</v>
      </c>
      <c r="B768" s="31" t="s">
        <v>493</v>
      </c>
      <c r="C768" s="31" t="s">
        <v>494</v>
      </c>
      <c r="D768" s="31" t="s">
        <v>508</v>
      </c>
      <c r="E768" s="31" t="s">
        <v>542</v>
      </c>
      <c r="F768" s="31" t="s">
        <v>552</v>
      </c>
      <c r="G768" s="49" t="s">
        <v>790</v>
      </c>
      <c r="H768" s="31" t="s">
        <v>30</v>
      </c>
      <c r="I768" s="31" t="s">
        <v>31</v>
      </c>
      <c r="J768" s="31" t="s">
        <v>39</v>
      </c>
      <c r="K768" s="31" t="s">
        <v>64</v>
      </c>
      <c r="L768" s="26">
        <v>2</v>
      </c>
      <c r="M768" s="53" t="s">
        <v>37</v>
      </c>
      <c r="N768" s="30">
        <v>15000000</v>
      </c>
      <c r="O768" s="31" t="s">
        <v>676</v>
      </c>
      <c r="P768" s="31" t="s">
        <v>776</v>
      </c>
      <c r="Q768" s="26" t="s">
        <v>36</v>
      </c>
      <c r="R768" s="78" t="s">
        <v>37</v>
      </c>
    </row>
    <row r="769" spans="1:18" s="37" customFormat="1" ht="120" x14ac:dyDescent="0.25">
      <c r="A769" s="77" t="s">
        <v>492</v>
      </c>
      <c r="B769" s="31" t="s">
        <v>493</v>
      </c>
      <c r="C769" s="31" t="s">
        <v>494</v>
      </c>
      <c r="D769" s="31" t="s">
        <v>508</v>
      </c>
      <c r="E769" s="31" t="s">
        <v>542</v>
      </c>
      <c r="F769" s="31" t="s">
        <v>552</v>
      </c>
      <c r="G769" s="49" t="s">
        <v>790</v>
      </c>
      <c r="H769" s="31" t="s">
        <v>30</v>
      </c>
      <c r="I769" s="31" t="s">
        <v>31</v>
      </c>
      <c r="J769" s="31" t="s">
        <v>39</v>
      </c>
      <c r="K769" s="31" t="s">
        <v>64</v>
      </c>
      <c r="L769" s="26">
        <v>2</v>
      </c>
      <c r="M769" s="53" t="s">
        <v>37</v>
      </c>
      <c r="N769" s="30">
        <v>15000000</v>
      </c>
      <c r="O769" s="31" t="s">
        <v>676</v>
      </c>
      <c r="P769" s="31" t="s">
        <v>776</v>
      </c>
      <c r="Q769" s="26" t="s">
        <v>36</v>
      </c>
      <c r="R769" s="78" t="s">
        <v>37</v>
      </c>
    </row>
    <row r="770" spans="1:18" s="37" customFormat="1" ht="120" x14ac:dyDescent="0.25">
      <c r="A770" s="77" t="s">
        <v>492</v>
      </c>
      <c r="B770" s="31" t="s">
        <v>493</v>
      </c>
      <c r="C770" s="31" t="s">
        <v>494</v>
      </c>
      <c r="D770" s="31" t="s">
        <v>508</v>
      </c>
      <c r="E770" s="31" t="s">
        <v>542</v>
      </c>
      <c r="F770" s="31" t="s">
        <v>552</v>
      </c>
      <c r="G770" s="49" t="s">
        <v>790</v>
      </c>
      <c r="H770" s="31" t="s">
        <v>30</v>
      </c>
      <c r="I770" s="31" t="s">
        <v>31</v>
      </c>
      <c r="J770" s="31" t="s">
        <v>39</v>
      </c>
      <c r="K770" s="31" t="s">
        <v>64</v>
      </c>
      <c r="L770" s="26">
        <v>2</v>
      </c>
      <c r="M770" s="53" t="s">
        <v>37</v>
      </c>
      <c r="N770" s="30">
        <v>15000000</v>
      </c>
      <c r="O770" s="31" t="s">
        <v>676</v>
      </c>
      <c r="P770" s="31" t="s">
        <v>776</v>
      </c>
      <c r="Q770" s="26" t="s">
        <v>36</v>
      </c>
      <c r="R770" s="78" t="s">
        <v>37</v>
      </c>
    </row>
    <row r="771" spans="1:18" s="37" customFormat="1" ht="120" x14ac:dyDescent="0.25">
      <c r="A771" s="77" t="s">
        <v>492</v>
      </c>
      <c r="B771" s="31" t="s">
        <v>493</v>
      </c>
      <c r="C771" s="31" t="s">
        <v>494</v>
      </c>
      <c r="D771" s="31" t="s">
        <v>508</v>
      </c>
      <c r="E771" s="31" t="s">
        <v>542</v>
      </c>
      <c r="F771" s="31" t="s">
        <v>552</v>
      </c>
      <c r="G771" s="49" t="s">
        <v>790</v>
      </c>
      <c r="H771" s="31" t="s">
        <v>30</v>
      </c>
      <c r="I771" s="31" t="s">
        <v>31</v>
      </c>
      <c r="J771" s="31" t="s">
        <v>39</v>
      </c>
      <c r="K771" s="31" t="s">
        <v>64</v>
      </c>
      <c r="L771" s="26">
        <v>2</v>
      </c>
      <c r="M771" s="53" t="s">
        <v>37</v>
      </c>
      <c r="N771" s="30">
        <v>15000000</v>
      </c>
      <c r="O771" s="31" t="s">
        <v>676</v>
      </c>
      <c r="P771" s="31" t="s">
        <v>776</v>
      </c>
      <c r="Q771" s="26" t="s">
        <v>36</v>
      </c>
      <c r="R771" s="78" t="s">
        <v>37</v>
      </c>
    </row>
    <row r="772" spans="1:18" s="37" customFormat="1" ht="120" x14ac:dyDescent="0.25">
      <c r="A772" s="77" t="s">
        <v>492</v>
      </c>
      <c r="B772" s="31" t="s">
        <v>493</v>
      </c>
      <c r="C772" s="31" t="s">
        <v>494</v>
      </c>
      <c r="D772" s="31" t="s">
        <v>508</v>
      </c>
      <c r="E772" s="31" t="s">
        <v>542</v>
      </c>
      <c r="F772" s="31" t="s">
        <v>552</v>
      </c>
      <c r="G772" s="49" t="s">
        <v>790</v>
      </c>
      <c r="H772" s="31" t="s">
        <v>30</v>
      </c>
      <c r="I772" s="31" t="s">
        <v>31</v>
      </c>
      <c r="J772" s="31" t="s">
        <v>39</v>
      </c>
      <c r="K772" s="31" t="s">
        <v>64</v>
      </c>
      <c r="L772" s="26">
        <v>2</v>
      </c>
      <c r="M772" s="53" t="s">
        <v>37</v>
      </c>
      <c r="N772" s="30">
        <v>15000000</v>
      </c>
      <c r="O772" s="31" t="s">
        <v>676</v>
      </c>
      <c r="P772" s="31" t="s">
        <v>776</v>
      </c>
      <c r="Q772" s="26" t="s">
        <v>36</v>
      </c>
      <c r="R772" s="78" t="s">
        <v>37</v>
      </c>
    </row>
    <row r="773" spans="1:18" s="37" customFormat="1" ht="120" x14ac:dyDescent="0.25">
      <c r="A773" s="77" t="s">
        <v>492</v>
      </c>
      <c r="B773" s="31" t="s">
        <v>493</v>
      </c>
      <c r="C773" s="31" t="s">
        <v>494</v>
      </c>
      <c r="D773" s="31" t="s">
        <v>508</v>
      </c>
      <c r="E773" s="31" t="s">
        <v>542</v>
      </c>
      <c r="F773" s="31" t="s">
        <v>552</v>
      </c>
      <c r="G773" s="49" t="s">
        <v>790</v>
      </c>
      <c r="H773" s="31" t="s">
        <v>30</v>
      </c>
      <c r="I773" s="31" t="s">
        <v>31</v>
      </c>
      <c r="J773" s="31" t="s">
        <v>39</v>
      </c>
      <c r="K773" s="31" t="s">
        <v>64</v>
      </c>
      <c r="L773" s="26">
        <v>2</v>
      </c>
      <c r="M773" s="53" t="s">
        <v>37</v>
      </c>
      <c r="N773" s="30">
        <v>15000000</v>
      </c>
      <c r="O773" s="31" t="s">
        <v>676</v>
      </c>
      <c r="P773" s="31" t="s">
        <v>776</v>
      </c>
      <c r="Q773" s="26" t="s">
        <v>36</v>
      </c>
      <c r="R773" s="78" t="s">
        <v>37</v>
      </c>
    </row>
    <row r="774" spans="1:18" s="37" customFormat="1" ht="120" x14ac:dyDescent="0.25">
      <c r="A774" s="77" t="s">
        <v>492</v>
      </c>
      <c r="B774" s="31" t="s">
        <v>493</v>
      </c>
      <c r="C774" s="31" t="s">
        <v>494</v>
      </c>
      <c r="D774" s="31" t="s">
        <v>508</v>
      </c>
      <c r="E774" s="31" t="s">
        <v>542</v>
      </c>
      <c r="F774" s="31" t="s">
        <v>552</v>
      </c>
      <c r="G774" s="49" t="s">
        <v>790</v>
      </c>
      <c r="H774" s="31" t="s">
        <v>30</v>
      </c>
      <c r="I774" s="31" t="s">
        <v>31</v>
      </c>
      <c r="J774" s="31" t="s">
        <v>39</v>
      </c>
      <c r="K774" s="31" t="s">
        <v>64</v>
      </c>
      <c r="L774" s="26">
        <v>2</v>
      </c>
      <c r="M774" s="53" t="s">
        <v>37</v>
      </c>
      <c r="N774" s="30">
        <v>15000000</v>
      </c>
      <c r="O774" s="31" t="s">
        <v>676</v>
      </c>
      <c r="P774" s="31" t="s">
        <v>776</v>
      </c>
      <c r="Q774" s="26" t="s">
        <v>36</v>
      </c>
      <c r="R774" s="78" t="s">
        <v>37</v>
      </c>
    </row>
    <row r="775" spans="1:18" s="37" customFormat="1" ht="120" x14ac:dyDescent="0.25">
      <c r="A775" s="77" t="s">
        <v>492</v>
      </c>
      <c r="B775" s="31" t="s">
        <v>493</v>
      </c>
      <c r="C775" s="31" t="s">
        <v>494</v>
      </c>
      <c r="D775" s="31" t="s">
        <v>508</v>
      </c>
      <c r="E775" s="31" t="s">
        <v>542</v>
      </c>
      <c r="F775" s="31" t="s">
        <v>552</v>
      </c>
      <c r="G775" s="49" t="s">
        <v>790</v>
      </c>
      <c r="H775" s="31" t="s">
        <v>30</v>
      </c>
      <c r="I775" s="31" t="s">
        <v>31</v>
      </c>
      <c r="J775" s="31" t="s">
        <v>39</v>
      </c>
      <c r="K775" s="31" t="s">
        <v>64</v>
      </c>
      <c r="L775" s="26">
        <v>2</v>
      </c>
      <c r="M775" s="53" t="s">
        <v>37</v>
      </c>
      <c r="N775" s="30">
        <v>15000000</v>
      </c>
      <c r="O775" s="31" t="s">
        <v>676</v>
      </c>
      <c r="P775" s="31" t="s">
        <v>776</v>
      </c>
      <c r="Q775" s="26" t="s">
        <v>36</v>
      </c>
      <c r="R775" s="78" t="s">
        <v>37</v>
      </c>
    </row>
    <row r="776" spans="1:18" s="37" customFormat="1" ht="120" x14ac:dyDescent="0.25">
      <c r="A776" s="77" t="s">
        <v>492</v>
      </c>
      <c r="B776" s="31" t="s">
        <v>493</v>
      </c>
      <c r="C776" s="31" t="s">
        <v>494</v>
      </c>
      <c r="D776" s="31" t="s">
        <v>508</v>
      </c>
      <c r="E776" s="31" t="s">
        <v>542</v>
      </c>
      <c r="F776" s="31" t="s">
        <v>552</v>
      </c>
      <c r="G776" s="49" t="s">
        <v>790</v>
      </c>
      <c r="H776" s="31" t="s">
        <v>30</v>
      </c>
      <c r="I776" s="31" t="s">
        <v>31</v>
      </c>
      <c r="J776" s="31" t="s">
        <v>39</v>
      </c>
      <c r="K776" s="31" t="s">
        <v>64</v>
      </c>
      <c r="L776" s="26">
        <v>2</v>
      </c>
      <c r="M776" s="53" t="s">
        <v>37</v>
      </c>
      <c r="N776" s="30">
        <v>15000000</v>
      </c>
      <c r="O776" s="31" t="s">
        <v>676</v>
      </c>
      <c r="P776" s="31" t="s">
        <v>776</v>
      </c>
      <c r="Q776" s="26" t="s">
        <v>36</v>
      </c>
      <c r="R776" s="78" t="s">
        <v>37</v>
      </c>
    </row>
    <row r="777" spans="1:18" s="37" customFormat="1" ht="120" x14ac:dyDescent="0.25">
      <c r="A777" s="77" t="s">
        <v>492</v>
      </c>
      <c r="B777" s="31" t="s">
        <v>493</v>
      </c>
      <c r="C777" s="31" t="s">
        <v>494</v>
      </c>
      <c r="D777" s="31" t="s">
        <v>508</v>
      </c>
      <c r="E777" s="31" t="s">
        <v>542</v>
      </c>
      <c r="F777" s="31" t="s">
        <v>552</v>
      </c>
      <c r="G777" s="49" t="s">
        <v>790</v>
      </c>
      <c r="H777" s="31" t="s">
        <v>30</v>
      </c>
      <c r="I777" s="31" t="s">
        <v>31</v>
      </c>
      <c r="J777" s="31" t="s">
        <v>39</v>
      </c>
      <c r="K777" s="31" t="s">
        <v>64</v>
      </c>
      <c r="L777" s="26">
        <v>2</v>
      </c>
      <c r="M777" s="53" t="s">
        <v>37</v>
      </c>
      <c r="N777" s="30">
        <v>15000000</v>
      </c>
      <c r="O777" s="31" t="s">
        <v>676</v>
      </c>
      <c r="P777" s="31" t="s">
        <v>776</v>
      </c>
      <c r="Q777" s="26" t="s">
        <v>36</v>
      </c>
      <c r="R777" s="78" t="s">
        <v>37</v>
      </c>
    </row>
    <row r="778" spans="1:18" s="37" customFormat="1" ht="120" x14ac:dyDescent="0.25">
      <c r="A778" s="77" t="s">
        <v>492</v>
      </c>
      <c r="B778" s="31" t="s">
        <v>493</v>
      </c>
      <c r="C778" s="31" t="s">
        <v>494</v>
      </c>
      <c r="D778" s="31" t="s">
        <v>508</v>
      </c>
      <c r="E778" s="31" t="s">
        <v>542</v>
      </c>
      <c r="F778" s="31" t="s">
        <v>552</v>
      </c>
      <c r="G778" s="49" t="s">
        <v>790</v>
      </c>
      <c r="H778" s="31" t="s">
        <v>30</v>
      </c>
      <c r="I778" s="31" t="s">
        <v>31</v>
      </c>
      <c r="J778" s="31" t="s">
        <v>39</v>
      </c>
      <c r="K778" s="31" t="s">
        <v>64</v>
      </c>
      <c r="L778" s="26">
        <v>2</v>
      </c>
      <c r="M778" s="53" t="s">
        <v>37</v>
      </c>
      <c r="N778" s="30">
        <v>15000000</v>
      </c>
      <c r="O778" s="31" t="s">
        <v>676</v>
      </c>
      <c r="P778" s="31" t="s">
        <v>776</v>
      </c>
      <c r="Q778" s="26" t="s">
        <v>36</v>
      </c>
      <c r="R778" s="78" t="s">
        <v>37</v>
      </c>
    </row>
    <row r="779" spans="1:18" s="37" customFormat="1" ht="120" x14ac:dyDescent="0.25">
      <c r="A779" s="77" t="s">
        <v>492</v>
      </c>
      <c r="B779" s="31" t="s">
        <v>493</v>
      </c>
      <c r="C779" s="31" t="s">
        <v>494</v>
      </c>
      <c r="D779" s="31" t="s">
        <v>508</v>
      </c>
      <c r="E779" s="31" t="s">
        <v>542</v>
      </c>
      <c r="F779" s="31" t="s">
        <v>552</v>
      </c>
      <c r="G779" s="49" t="s">
        <v>790</v>
      </c>
      <c r="H779" s="31" t="s">
        <v>30</v>
      </c>
      <c r="I779" s="31" t="s">
        <v>31</v>
      </c>
      <c r="J779" s="31" t="s">
        <v>39</v>
      </c>
      <c r="K779" s="31" t="s">
        <v>64</v>
      </c>
      <c r="L779" s="26">
        <v>2</v>
      </c>
      <c r="M779" s="53" t="s">
        <v>37</v>
      </c>
      <c r="N779" s="30">
        <v>15000000</v>
      </c>
      <c r="O779" s="31" t="s">
        <v>676</v>
      </c>
      <c r="P779" s="31" t="s">
        <v>776</v>
      </c>
      <c r="Q779" s="26" t="s">
        <v>36</v>
      </c>
      <c r="R779" s="78" t="s">
        <v>37</v>
      </c>
    </row>
    <row r="780" spans="1:18" s="37" customFormat="1" ht="120" x14ac:dyDescent="0.25">
      <c r="A780" s="77" t="s">
        <v>492</v>
      </c>
      <c r="B780" s="31" t="s">
        <v>493</v>
      </c>
      <c r="C780" s="31" t="s">
        <v>494</v>
      </c>
      <c r="D780" s="31" t="s">
        <v>508</v>
      </c>
      <c r="E780" s="31" t="s">
        <v>542</v>
      </c>
      <c r="F780" s="31" t="s">
        <v>552</v>
      </c>
      <c r="G780" s="49" t="s">
        <v>790</v>
      </c>
      <c r="H780" s="31" t="s">
        <v>30</v>
      </c>
      <c r="I780" s="31" t="s">
        <v>31</v>
      </c>
      <c r="J780" s="31" t="s">
        <v>39</v>
      </c>
      <c r="K780" s="31" t="s">
        <v>64</v>
      </c>
      <c r="L780" s="26">
        <v>2</v>
      </c>
      <c r="M780" s="53" t="s">
        <v>37</v>
      </c>
      <c r="N780" s="30">
        <v>15000000</v>
      </c>
      <c r="O780" s="31" t="s">
        <v>676</v>
      </c>
      <c r="P780" s="31" t="s">
        <v>776</v>
      </c>
      <c r="Q780" s="26" t="s">
        <v>36</v>
      </c>
      <c r="R780" s="78" t="s">
        <v>37</v>
      </c>
    </row>
    <row r="781" spans="1:18" s="37" customFormat="1" ht="120" x14ac:dyDescent="0.25">
      <c r="A781" s="77" t="s">
        <v>492</v>
      </c>
      <c r="B781" s="31" t="s">
        <v>493</v>
      </c>
      <c r="C781" s="31" t="s">
        <v>494</v>
      </c>
      <c r="D781" s="31" t="s">
        <v>508</v>
      </c>
      <c r="E781" s="31" t="s">
        <v>542</v>
      </c>
      <c r="F781" s="31" t="s">
        <v>552</v>
      </c>
      <c r="G781" s="49" t="s">
        <v>790</v>
      </c>
      <c r="H781" s="31" t="s">
        <v>30</v>
      </c>
      <c r="I781" s="31" t="s">
        <v>31</v>
      </c>
      <c r="J781" s="31" t="s">
        <v>39</v>
      </c>
      <c r="K781" s="31" t="s">
        <v>64</v>
      </c>
      <c r="L781" s="26">
        <v>2</v>
      </c>
      <c r="M781" s="53" t="s">
        <v>37</v>
      </c>
      <c r="N781" s="30">
        <v>15000000</v>
      </c>
      <c r="O781" s="31" t="s">
        <v>676</v>
      </c>
      <c r="P781" s="31" t="s">
        <v>776</v>
      </c>
      <c r="Q781" s="26" t="s">
        <v>36</v>
      </c>
      <c r="R781" s="78" t="s">
        <v>37</v>
      </c>
    </row>
    <row r="782" spans="1:18" s="37" customFormat="1" ht="120" x14ac:dyDescent="0.25">
      <c r="A782" s="77" t="s">
        <v>492</v>
      </c>
      <c r="B782" s="31" t="s">
        <v>493</v>
      </c>
      <c r="C782" s="31" t="s">
        <v>494</v>
      </c>
      <c r="D782" s="31" t="s">
        <v>508</v>
      </c>
      <c r="E782" s="31" t="s">
        <v>542</v>
      </c>
      <c r="F782" s="31" t="s">
        <v>552</v>
      </c>
      <c r="G782" s="49" t="s">
        <v>790</v>
      </c>
      <c r="H782" s="31" t="s">
        <v>30</v>
      </c>
      <c r="I782" s="31" t="s">
        <v>31</v>
      </c>
      <c r="J782" s="31" t="s">
        <v>39</v>
      </c>
      <c r="K782" s="31" t="s">
        <v>64</v>
      </c>
      <c r="L782" s="26">
        <v>2</v>
      </c>
      <c r="M782" s="53" t="s">
        <v>37</v>
      </c>
      <c r="N782" s="30">
        <v>15000000</v>
      </c>
      <c r="O782" s="31" t="s">
        <v>676</v>
      </c>
      <c r="P782" s="31" t="s">
        <v>776</v>
      </c>
      <c r="Q782" s="26" t="s">
        <v>36</v>
      </c>
      <c r="R782" s="78" t="s">
        <v>37</v>
      </c>
    </row>
    <row r="783" spans="1:18" s="37" customFormat="1" ht="120" x14ac:dyDescent="0.25">
      <c r="A783" s="77" t="s">
        <v>492</v>
      </c>
      <c r="B783" s="31" t="s">
        <v>493</v>
      </c>
      <c r="C783" s="31" t="s">
        <v>494</v>
      </c>
      <c r="D783" s="31" t="s">
        <v>508</v>
      </c>
      <c r="E783" s="31" t="s">
        <v>542</v>
      </c>
      <c r="F783" s="31" t="s">
        <v>552</v>
      </c>
      <c r="G783" s="49" t="s">
        <v>790</v>
      </c>
      <c r="H783" s="31" t="s">
        <v>30</v>
      </c>
      <c r="I783" s="31" t="s">
        <v>31</v>
      </c>
      <c r="J783" s="31" t="s">
        <v>39</v>
      </c>
      <c r="K783" s="31" t="s">
        <v>64</v>
      </c>
      <c r="L783" s="26">
        <v>2</v>
      </c>
      <c r="M783" s="53" t="s">
        <v>37</v>
      </c>
      <c r="N783" s="30">
        <v>15000000</v>
      </c>
      <c r="O783" s="31" t="s">
        <v>676</v>
      </c>
      <c r="P783" s="31" t="s">
        <v>776</v>
      </c>
      <c r="Q783" s="26" t="s">
        <v>36</v>
      </c>
      <c r="R783" s="78" t="s">
        <v>37</v>
      </c>
    </row>
    <row r="784" spans="1:18" s="37" customFormat="1" ht="120" x14ac:dyDescent="0.25">
      <c r="A784" s="77" t="s">
        <v>492</v>
      </c>
      <c r="B784" s="31" t="s">
        <v>493</v>
      </c>
      <c r="C784" s="31" t="s">
        <v>494</v>
      </c>
      <c r="D784" s="31" t="s">
        <v>508</v>
      </c>
      <c r="E784" s="31" t="s">
        <v>542</v>
      </c>
      <c r="F784" s="31" t="s">
        <v>552</v>
      </c>
      <c r="G784" s="49" t="s">
        <v>790</v>
      </c>
      <c r="H784" s="31" t="s">
        <v>30</v>
      </c>
      <c r="I784" s="31" t="s">
        <v>31</v>
      </c>
      <c r="J784" s="31" t="s">
        <v>39</v>
      </c>
      <c r="K784" s="31" t="s">
        <v>64</v>
      </c>
      <c r="L784" s="26">
        <v>2</v>
      </c>
      <c r="M784" s="53" t="s">
        <v>37</v>
      </c>
      <c r="N784" s="30">
        <v>15000000</v>
      </c>
      <c r="O784" s="31" t="s">
        <v>676</v>
      </c>
      <c r="P784" s="31" t="s">
        <v>776</v>
      </c>
      <c r="Q784" s="26" t="s">
        <v>36</v>
      </c>
      <c r="R784" s="78" t="s">
        <v>37</v>
      </c>
    </row>
    <row r="785" spans="1:18" s="37" customFormat="1" ht="120" x14ac:dyDescent="0.25">
      <c r="A785" s="77" t="s">
        <v>492</v>
      </c>
      <c r="B785" s="31" t="s">
        <v>493</v>
      </c>
      <c r="C785" s="31" t="s">
        <v>494</v>
      </c>
      <c r="D785" s="31" t="s">
        <v>508</v>
      </c>
      <c r="E785" s="31" t="s">
        <v>542</v>
      </c>
      <c r="F785" s="31" t="s">
        <v>552</v>
      </c>
      <c r="G785" s="49" t="s">
        <v>790</v>
      </c>
      <c r="H785" s="31" t="s">
        <v>30</v>
      </c>
      <c r="I785" s="31" t="s">
        <v>31</v>
      </c>
      <c r="J785" s="31" t="s">
        <v>39</v>
      </c>
      <c r="K785" s="31" t="s">
        <v>64</v>
      </c>
      <c r="L785" s="26">
        <v>2</v>
      </c>
      <c r="M785" s="53" t="s">
        <v>37</v>
      </c>
      <c r="N785" s="30">
        <v>15000000</v>
      </c>
      <c r="O785" s="31" t="s">
        <v>676</v>
      </c>
      <c r="P785" s="31" t="s">
        <v>776</v>
      </c>
      <c r="Q785" s="26" t="s">
        <v>36</v>
      </c>
      <c r="R785" s="78" t="s">
        <v>37</v>
      </c>
    </row>
    <row r="786" spans="1:18" s="37" customFormat="1" ht="120" x14ac:dyDescent="0.25">
      <c r="A786" s="77" t="s">
        <v>492</v>
      </c>
      <c r="B786" s="31" t="s">
        <v>493</v>
      </c>
      <c r="C786" s="31" t="s">
        <v>494</v>
      </c>
      <c r="D786" s="31" t="s">
        <v>508</v>
      </c>
      <c r="E786" s="31" t="s">
        <v>542</v>
      </c>
      <c r="F786" s="31" t="s">
        <v>552</v>
      </c>
      <c r="G786" s="49" t="s">
        <v>790</v>
      </c>
      <c r="H786" s="31" t="s">
        <v>30</v>
      </c>
      <c r="I786" s="31" t="s">
        <v>31</v>
      </c>
      <c r="J786" s="31" t="s">
        <v>39</v>
      </c>
      <c r="K786" s="31" t="s">
        <v>64</v>
      </c>
      <c r="L786" s="26">
        <v>2</v>
      </c>
      <c r="M786" s="53" t="s">
        <v>37</v>
      </c>
      <c r="N786" s="30">
        <v>15000000</v>
      </c>
      <c r="O786" s="31" t="s">
        <v>676</v>
      </c>
      <c r="P786" s="31" t="s">
        <v>776</v>
      </c>
      <c r="Q786" s="26" t="s">
        <v>36</v>
      </c>
      <c r="R786" s="78" t="s">
        <v>37</v>
      </c>
    </row>
    <row r="787" spans="1:18" s="37" customFormat="1" ht="120" x14ac:dyDescent="0.25">
      <c r="A787" s="77" t="s">
        <v>492</v>
      </c>
      <c r="B787" s="31" t="s">
        <v>493</v>
      </c>
      <c r="C787" s="31" t="s">
        <v>494</v>
      </c>
      <c r="D787" s="31" t="s">
        <v>508</v>
      </c>
      <c r="E787" s="31" t="s">
        <v>542</v>
      </c>
      <c r="F787" s="31" t="s">
        <v>552</v>
      </c>
      <c r="G787" s="49" t="s">
        <v>790</v>
      </c>
      <c r="H787" s="31" t="s">
        <v>30</v>
      </c>
      <c r="I787" s="31" t="s">
        <v>31</v>
      </c>
      <c r="J787" s="31" t="s">
        <v>39</v>
      </c>
      <c r="K787" s="31" t="s">
        <v>64</v>
      </c>
      <c r="L787" s="26">
        <v>2</v>
      </c>
      <c r="M787" s="53" t="s">
        <v>37</v>
      </c>
      <c r="N787" s="30">
        <v>15000000</v>
      </c>
      <c r="O787" s="31" t="s">
        <v>676</v>
      </c>
      <c r="P787" s="31" t="s">
        <v>776</v>
      </c>
      <c r="Q787" s="26" t="s">
        <v>36</v>
      </c>
      <c r="R787" s="78" t="s">
        <v>37</v>
      </c>
    </row>
    <row r="788" spans="1:18" s="37" customFormat="1" ht="120" x14ac:dyDescent="0.25">
      <c r="A788" s="77" t="s">
        <v>492</v>
      </c>
      <c r="B788" s="31" t="s">
        <v>493</v>
      </c>
      <c r="C788" s="31" t="s">
        <v>494</v>
      </c>
      <c r="D788" s="31" t="s">
        <v>508</v>
      </c>
      <c r="E788" s="31" t="s">
        <v>542</v>
      </c>
      <c r="F788" s="31" t="s">
        <v>552</v>
      </c>
      <c r="G788" s="49" t="s">
        <v>790</v>
      </c>
      <c r="H788" s="31" t="s">
        <v>30</v>
      </c>
      <c r="I788" s="31" t="s">
        <v>31</v>
      </c>
      <c r="J788" s="31" t="s">
        <v>39</v>
      </c>
      <c r="K788" s="31" t="s">
        <v>64</v>
      </c>
      <c r="L788" s="26">
        <v>2</v>
      </c>
      <c r="M788" s="53" t="s">
        <v>37</v>
      </c>
      <c r="N788" s="30">
        <v>15000000</v>
      </c>
      <c r="O788" s="31" t="s">
        <v>676</v>
      </c>
      <c r="P788" s="31" t="s">
        <v>776</v>
      </c>
      <c r="Q788" s="26" t="s">
        <v>36</v>
      </c>
      <c r="R788" s="78" t="s">
        <v>37</v>
      </c>
    </row>
    <row r="789" spans="1:18" s="37" customFormat="1" ht="120" x14ac:dyDescent="0.25">
      <c r="A789" s="77" t="s">
        <v>48</v>
      </c>
      <c r="B789" s="31" t="s">
        <v>49</v>
      </c>
      <c r="C789" s="31" t="s">
        <v>117</v>
      </c>
      <c r="D789" s="31" t="s">
        <v>127</v>
      </c>
      <c r="E789" s="31" t="s">
        <v>128</v>
      </c>
      <c r="F789" s="31">
        <v>80111600</v>
      </c>
      <c r="G789" s="49" t="s">
        <v>791</v>
      </c>
      <c r="H789" s="31" t="s">
        <v>30</v>
      </c>
      <c r="I789" s="31" t="s">
        <v>31</v>
      </c>
      <c r="J789" s="31" t="s">
        <v>104</v>
      </c>
      <c r="K789" s="31" t="s">
        <v>104</v>
      </c>
      <c r="L789" s="26">
        <v>1.5</v>
      </c>
      <c r="M789" s="32">
        <v>6500000</v>
      </c>
      <c r="N789" s="30">
        <v>9750000</v>
      </c>
      <c r="O789" s="31" t="s">
        <v>121</v>
      </c>
      <c r="P789" s="29" t="s">
        <v>35</v>
      </c>
      <c r="Q789" s="29" t="s">
        <v>36</v>
      </c>
      <c r="R789" s="79" t="s">
        <v>37</v>
      </c>
    </row>
    <row r="790" spans="1:18" s="37" customFormat="1" ht="165" x14ac:dyDescent="0.25">
      <c r="A790" s="77" t="s">
        <v>48</v>
      </c>
      <c r="B790" s="31" t="s">
        <v>49</v>
      </c>
      <c r="C790" s="31" t="s">
        <v>50</v>
      </c>
      <c r="D790" s="31" t="s">
        <v>51</v>
      </c>
      <c r="E790" s="31" t="s">
        <v>52</v>
      </c>
      <c r="F790" s="31">
        <v>80111600</v>
      </c>
      <c r="G790" s="49" t="s">
        <v>792</v>
      </c>
      <c r="H790" s="31" t="s">
        <v>43</v>
      </c>
      <c r="I790" s="31" t="s">
        <v>31</v>
      </c>
      <c r="J790" s="31" t="s">
        <v>84</v>
      </c>
      <c r="K790" s="31" t="s">
        <v>84</v>
      </c>
      <c r="L790" s="26">
        <v>2</v>
      </c>
      <c r="M790" s="32">
        <v>5300000</v>
      </c>
      <c r="N790" s="30">
        <f>+M790*L790</f>
        <v>10600000</v>
      </c>
      <c r="O790" s="29" t="s">
        <v>55</v>
      </c>
      <c r="P790" s="29" t="s">
        <v>35</v>
      </c>
      <c r="Q790" s="29" t="s">
        <v>36</v>
      </c>
      <c r="R790" s="79" t="s">
        <v>37</v>
      </c>
    </row>
    <row r="791" spans="1:18" s="37" customFormat="1" ht="120" x14ac:dyDescent="0.25">
      <c r="A791" s="77" t="s">
        <v>48</v>
      </c>
      <c r="B791" s="31" t="s">
        <v>49</v>
      </c>
      <c r="C791" s="31" t="s">
        <v>253</v>
      </c>
      <c r="D791" s="31" t="s">
        <v>254</v>
      </c>
      <c r="E791" s="31" t="s">
        <v>255</v>
      </c>
      <c r="F791" s="31">
        <v>80111600</v>
      </c>
      <c r="G791" s="49" t="s">
        <v>793</v>
      </c>
      <c r="H791" s="31" t="s">
        <v>30</v>
      </c>
      <c r="I791" s="31" t="s">
        <v>31</v>
      </c>
      <c r="J791" s="31" t="s">
        <v>84</v>
      </c>
      <c r="K791" s="31" t="s">
        <v>125</v>
      </c>
      <c r="L791" s="26" t="s">
        <v>794</v>
      </c>
      <c r="M791" s="32">
        <v>5500000</v>
      </c>
      <c r="N791" s="30">
        <v>8540000</v>
      </c>
      <c r="O791" s="31" t="s">
        <v>258</v>
      </c>
      <c r="P791" s="31" t="s">
        <v>35</v>
      </c>
      <c r="Q791" s="26" t="s">
        <v>36</v>
      </c>
      <c r="R791" s="78" t="s">
        <v>37</v>
      </c>
    </row>
    <row r="792" spans="1:18" s="28" customFormat="1" ht="120" x14ac:dyDescent="0.25">
      <c r="A792" s="77" t="s">
        <v>492</v>
      </c>
      <c r="B792" s="31" t="s">
        <v>493</v>
      </c>
      <c r="C792" s="31" t="s">
        <v>494</v>
      </c>
      <c r="D792" s="31" t="s">
        <v>508</v>
      </c>
      <c r="E792" s="31" t="s">
        <v>509</v>
      </c>
      <c r="F792" s="31">
        <v>80111600</v>
      </c>
      <c r="G792" s="49" t="s">
        <v>510</v>
      </c>
      <c r="H792" s="31" t="s">
        <v>30</v>
      </c>
      <c r="I792" s="31" t="s">
        <v>31</v>
      </c>
      <c r="J792" s="31" t="s">
        <v>63</v>
      </c>
      <c r="K792" s="31" t="s">
        <v>130</v>
      </c>
      <c r="L792" s="26">
        <v>5</v>
      </c>
      <c r="M792" s="32">
        <v>4239780</v>
      </c>
      <c r="N792" s="30">
        <v>21198900</v>
      </c>
      <c r="O792" s="31" t="s">
        <v>511</v>
      </c>
      <c r="P792" s="31" t="s">
        <v>35</v>
      </c>
      <c r="Q792" s="26" t="s">
        <v>36</v>
      </c>
      <c r="R792" s="78" t="s">
        <v>37</v>
      </c>
    </row>
    <row r="793" spans="1:18" s="28" customFormat="1" ht="120" x14ac:dyDescent="0.25">
      <c r="A793" s="77" t="s">
        <v>492</v>
      </c>
      <c r="B793" s="31" t="s">
        <v>493</v>
      </c>
      <c r="C793" s="31" t="s">
        <v>494</v>
      </c>
      <c r="D793" s="31" t="s">
        <v>508</v>
      </c>
      <c r="E793" s="31" t="s">
        <v>509</v>
      </c>
      <c r="F793" s="31">
        <v>80111600</v>
      </c>
      <c r="G793" s="49" t="s">
        <v>514</v>
      </c>
      <c r="H793" s="31" t="s">
        <v>30</v>
      </c>
      <c r="I793" s="31" t="s">
        <v>31</v>
      </c>
      <c r="J793" s="31" t="s">
        <v>63</v>
      </c>
      <c r="K793" s="31" t="s">
        <v>64</v>
      </c>
      <c r="L793" s="26">
        <v>4</v>
      </c>
      <c r="M793" s="32">
        <v>3951640</v>
      </c>
      <c r="N793" s="30">
        <v>15806560</v>
      </c>
      <c r="O793" s="31" t="s">
        <v>511</v>
      </c>
      <c r="P793" s="31" t="s">
        <v>35</v>
      </c>
      <c r="Q793" s="26" t="s">
        <v>36</v>
      </c>
      <c r="R793" s="78" t="s">
        <v>37</v>
      </c>
    </row>
    <row r="794" spans="1:18" s="28" customFormat="1" ht="120" x14ac:dyDescent="0.25">
      <c r="A794" s="77" t="s">
        <v>492</v>
      </c>
      <c r="B794" s="31" t="s">
        <v>493</v>
      </c>
      <c r="C794" s="31" t="s">
        <v>494</v>
      </c>
      <c r="D794" s="31" t="s">
        <v>508</v>
      </c>
      <c r="E794" s="31" t="s">
        <v>509</v>
      </c>
      <c r="F794" s="31">
        <v>80111600</v>
      </c>
      <c r="G794" s="49" t="s">
        <v>795</v>
      </c>
      <c r="H794" s="31" t="s">
        <v>30</v>
      </c>
      <c r="I794" s="31" t="s">
        <v>31</v>
      </c>
      <c r="J794" s="31" t="s">
        <v>63</v>
      </c>
      <c r="K794" s="31" t="s">
        <v>64</v>
      </c>
      <c r="L794" s="26">
        <v>3.5</v>
      </c>
      <c r="M794" s="32">
        <v>3421000</v>
      </c>
      <c r="N794" s="30">
        <f>+M794*L794</f>
        <v>11973500</v>
      </c>
      <c r="O794" s="31" t="s">
        <v>511</v>
      </c>
      <c r="P794" s="31" t="s">
        <v>35</v>
      </c>
      <c r="Q794" s="26" t="s">
        <v>36</v>
      </c>
      <c r="R794" s="78" t="s">
        <v>37</v>
      </c>
    </row>
    <row r="795" spans="1:18" s="28" customFormat="1" ht="120" x14ac:dyDescent="0.25">
      <c r="A795" s="77" t="s">
        <v>492</v>
      </c>
      <c r="B795" s="31" t="s">
        <v>493</v>
      </c>
      <c r="C795" s="31" t="s">
        <v>494</v>
      </c>
      <c r="D795" s="31" t="s">
        <v>508</v>
      </c>
      <c r="E795" s="31" t="s">
        <v>509</v>
      </c>
      <c r="F795" s="31">
        <v>80111600</v>
      </c>
      <c r="G795" s="49" t="s">
        <v>522</v>
      </c>
      <c r="H795" s="31" t="s">
        <v>30</v>
      </c>
      <c r="I795" s="31" t="s">
        <v>31</v>
      </c>
      <c r="J795" s="31" t="s">
        <v>84</v>
      </c>
      <c r="K795" s="31" t="s">
        <v>84</v>
      </c>
      <c r="L795" s="26">
        <v>7</v>
      </c>
      <c r="M795" s="32">
        <v>4000000</v>
      </c>
      <c r="N795" s="30">
        <v>28000000</v>
      </c>
      <c r="O795" s="31" t="s">
        <v>511</v>
      </c>
      <c r="P795" s="31" t="s">
        <v>35</v>
      </c>
      <c r="Q795" s="26" t="s">
        <v>36</v>
      </c>
      <c r="R795" s="78" t="s">
        <v>37</v>
      </c>
    </row>
    <row r="796" spans="1:18" s="28" customFormat="1" ht="120" x14ac:dyDescent="0.25">
      <c r="A796" s="77" t="s">
        <v>492</v>
      </c>
      <c r="B796" s="31" t="s">
        <v>493</v>
      </c>
      <c r="C796" s="31" t="s">
        <v>494</v>
      </c>
      <c r="D796" s="31" t="s">
        <v>508</v>
      </c>
      <c r="E796" s="31" t="s">
        <v>509</v>
      </c>
      <c r="F796" s="31">
        <v>80111600</v>
      </c>
      <c r="G796" s="49" t="s">
        <v>525</v>
      </c>
      <c r="H796" s="31" t="s">
        <v>30</v>
      </c>
      <c r="I796" s="31" t="s">
        <v>31</v>
      </c>
      <c r="J796" s="31" t="s">
        <v>63</v>
      </c>
      <c r="K796" s="31" t="s">
        <v>130</v>
      </c>
      <c r="L796" s="26">
        <v>4</v>
      </c>
      <c r="M796" s="32">
        <v>3421000</v>
      </c>
      <c r="N796" s="30">
        <v>13684000</v>
      </c>
      <c r="O796" s="31" t="s">
        <v>511</v>
      </c>
      <c r="P796" s="31" t="s">
        <v>35</v>
      </c>
      <c r="Q796" s="26" t="s">
        <v>36</v>
      </c>
      <c r="R796" s="78" t="s">
        <v>37</v>
      </c>
    </row>
    <row r="797" spans="1:18" s="28" customFormat="1" ht="120" x14ac:dyDescent="0.25">
      <c r="A797" s="77" t="s">
        <v>492</v>
      </c>
      <c r="B797" s="31" t="s">
        <v>493</v>
      </c>
      <c r="C797" s="31" t="s">
        <v>494</v>
      </c>
      <c r="D797" s="31" t="s">
        <v>508</v>
      </c>
      <c r="E797" s="31" t="s">
        <v>509</v>
      </c>
      <c r="F797" s="31">
        <v>80111600</v>
      </c>
      <c r="G797" s="49" t="s">
        <v>527</v>
      </c>
      <c r="H797" s="31" t="s">
        <v>30</v>
      </c>
      <c r="I797" s="31" t="s">
        <v>31</v>
      </c>
      <c r="J797" s="31" t="s">
        <v>63</v>
      </c>
      <c r="K797" s="31" t="s">
        <v>130</v>
      </c>
      <c r="L797" s="26">
        <v>5</v>
      </c>
      <c r="M797" s="32">
        <v>4490000</v>
      </c>
      <c r="N797" s="30">
        <v>22450000</v>
      </c>
      <c r="O797" s="31" t="s">
        <v>511</v>
      </c>
      <c r="P797" s="31" t="s">
        <v>35</v>
      </c>
      <c r="Q797" s="26" t="s">
        <v>36</v>
      </c>
      <c r="R797" s="78" t="s">
        <v>37</v>
      </c>
    </row>
    <row r="798" spans="1:18" s="28" customFormat="1" ht="120" x14ac:dyDescent="0.25">
      <c r="A798" s="77" t="s">
        <v>492</v>
      </c>
      <c r="B798" s="31" t="s">
        <v>493</v>
      </c>
      <c r="C798" s="31" t="s">
        <v>494</v>
      </c>
      <c r="D798" s="31" t="s">
        <v>508</v>
      </c>
      <c r="E798" s="31" t="s">
        <v>509</v>
      </c>
      <c r="F798" s="31">
        <v>80111600</v>
      </c>
      <c r="G798" s="49" t="s">
        <v>529</v>
      </c>
      <c r="H798" s="31" t="s">
        <v>43</v>
      </c>
      <c r="I798" s="31" t="s">
        <v>31</v>
      </c>
      <c r="J798" s="31" t="s">
        <v>38</v>
      </c>
      <c r="K798" s="31" t="s">
        <v>130</v>
      </c>
      <c r="L798" s="26">
        <v>5</v>
      </c>
      <c r="M798" s="32">
        <v>4239780</v>
      </c>
      <c r="N798" s="30">
        <v>21198900</v>
      </c>
      <c r="O798" s="31" t="s">
        <v>511</v>
      </c>
      <c r="P798" s="31" t="s">
        <v>35</v>
      </c>
      <c r="Q798" s="26" t="s">
        <v>36</v>
      </c>
      <c r="R798" s="78" t="s">
        <v>37</v>
      </c>
    </row>
    <row r="799" spans="1:18" s="28" customFormat="1" ht="120" x14ac:dyDescent="0.25">
      <c r="A799" s="77" t="s">
        <v>492</v>
      </c>
      <c r="B799" s="31" t="s">
        <v>493</v>
      </c>
      <c r="C799" s="31" t="s">
        <v>494</v>
      </c>
      <c r="D799" s="31" t="s">
        <v>508</v>
      </c>
      <c r="E799" s="31" t="s">
        <v>509</v>
      </c>
      <c r="F799" s="31">
        <v>80111600</v>
      </c>
      <c r="G799" s="49" t="s">
        <v>530</v>
      </c>
      <c r="H799" s="31" t="s">
        <v>43</v>
      </c>
      <c r="I799" s="31" t="s">
        <v>31</v>
      </c>
      <c r="J799" s="31" t="s">
        <v>63</v>
      </c>
      <c r="K799" s="31" t="s">
        <v>64</v>
      </c>
      <c r="L799" s="26">
        <v>5</v>
      </c>
      <c r="M799" s="32">
        <v>3709808</v>
      </c>
      <c r="N799" s="30">
        <f>+M799*L799</f>
        <v>18549040</v>
      </c>
      <c r="O799" s="31" t="s">
        <v>511</v>
      </c>
      <c r="P799" s="31" t="s">
        <v>35</v>
      </c>
      <c r="Q799" s="26" t="s">
        <v>36</v>
      </c>
      <c r="R799" s="78" t="s">
        <v>37</v>
      </c>
    </row>
    <row r="800" spans="1:18" s="28" customFormat="1" ht="120" x14ac:dyDescent="0.25">
      <c r="A800" s="77" t="s">
        <v>492</v>
      </c>
      <c r="B800" s="31" t="s">
        <v>493</v>
      </c>
      <c r="C800" s="31" t="s">
        <v>494</v>
      </c>
      <c r="D800" s="31" t="s">
        <v>508</v>
      </c>
      <c r="E800" s="31" t="s">
        <v>509</v>
      </c>
      <c r="F800" s="31">
        <v>80111600</v>
      </c>
      <c r="G800" s="49" t="s">
        <v>531</v>
      </c>
      <c r="H800" s="31" t="s">
        <v>43</v>
      </c>
      <c r="I800" s="31" t="s">
        <v>31</v>
      </c>
      <c r="J800" s="31" t="s">
        <v>63</v>
      </c>
      <c r="K800" s="31" t="s">
        <v>130</v>
      </c>
      <c r="L800" s="26">
        <v>5</v>
      </c>
      <c r="M800" s="32">
        <v>3815802</v>
      </c>
      <c r="N800" s="30">
        <v>19079010</v>
      </c>
      <c r="O800" s="31" t="s">
        <v>511</v>
      </c>
      <c r="P800" s="31" t="s">
        <v>35</v>
      </c>
      <c r="Q800" s="26" t="s">
        <v>36</v>
      </c>
      <c r="R800" s="78" t="s">
        <v>37</v>
      </c>
    </row>
    <row r="801" spans="1:18" s="28" customFormat="1" ht="120" x14ac:dyDescent="0.25">
      <c r="A801" s="77" t="s">
        <v>492</v>
      </c>
      <c r="B801" s="31" t="s">
        <v>493</v>
      </c>
      <c r="C801" s="31" t="s">
        <v>494</v>
      </c>
      <c r="D801" s="31" t="s">
        <v>508</v>
      </c>
      <c r="E801" s="31" t="s">
        <v>509</v>
      </c>
      <c r="F801" s="31">
        <v>80111600</v>
      </c>
      <c r="G801" s="49" t="s">
        <v>512</v>
      </c>
      <c r="H801" s="31" t="s">
        <v>30</v>
      </c>
      <c r="I801" s="31" t="s">
        <v>31</v>
      </c>
      <c r="J801" s="31" t="s">
        <v>38</v>
      </c>
      <c r="K801" s="31" t="s">
        <v>39</v>
      </c>
      <c r="L801" s="26" t="s">
        <v>796</v>
      </c>
      <c r="M801" s="32">
        <v>3815802</v>
      </c>
      <c r="N801" s="30">
        <v>14500047.58</v>
      </c>
      <c r="O801" s="31" t="s">
        <v>511</v>
      </c>
      <c r="P801" s="31" t="s">
        <v>35</v>
      </c>
      <c r="Q801" s="26" t="s">
        <v>36</v>
      </c>
      <c r="R801" s="78" t="s">
        <v>37</v>
      </c>
    </row>
    <row r="802" spans="1:18" s="28" customFormat="1" ht="120" x14ac:dyDescent="0.25">
      <c r="A802" s="77" t="s">
        <v>492</v>
      </c>
      <c r="B802" s="31" t="s">
        <v>493</v>
      </c>
      <c r="C802" s="31" t="s">
        <v>494</v>
      </c>
      <c r="D802" s="31" t="s">
        <v>508</v>
      </c>
      <c r="E802" s="31" t="s">
        <v>509</v>
      </c>
      <c r="F802" s="31">
        <v>80111600</v>
      </c>
      <c r="G802" s="49" t="s">
        <v>797</v>
      </c>
      <c r="H802" s="31" t="s">
        <v>30</v>
      </c>
      <c r="I802" s="31" t="s">
        <v>31</v>
      </c>
      <c r="J802" s="31" t="s">
        <v>125</v>
      </c>
      <c r="K802" s="31" t="s">
        <v>91</v>
      </c>
      <c r="L802" s="26">
        <v>3</v>
      </c>
      <c r="M802" s="32">
        <v>3421000</v>
      </c>
      <c r="N802" s="30">
        <v>10263000</v>
      </c>
      <c r="O802" s="31" t="s">
        <v>511</v>
      </c>
      <c r="P802" s="31" t="s">
        <v>35</v>
      </c>
      <c r="Q802" s="26" t="s">
        <v>36</v>
      </c>
      <c r="R802" s="78" t="s">
        <v>37</v>
      </c>
    </row>
    <row r="803" spans="1:18" s="28" customFormat="1" ht="120" x14ac:dyDescent="0.25">
      <c r="A803" s="77" t="s">
        <v>492</v>
      </c>
      <c r="B803" s="31" t="s">
        <v>493</v>
      </c>
      <c r="C803" s="31" t="s">
        <v>494</v>
      </c>
      <c r="D803" s="31" t="s">
        <v>508</v>
      </c>
      <c r="E803" s="31" t="s">
        <v>509</v>
      </c>
      <c r="F803" s="31">
        <v>80111600</v>
      </c>
      <c r="G803" s="49" t="s">
        <v>798</v>
      </c>
      <c r="H803" s="31" t="s">
        <v>30</v>
      </c>
      <c r="I803" s="31" t="s">
        <v>31</v>
      </c>
      <c r="J803" s="31" t="s">
        <v>39</v>
      </c>
      <c r="K803" s="31" t="s">
        <v>64</v>
      </c>
      <c r="L803" s="26">
        <v>3</v>
      </c>
      <c r="M803" s="32">
        <v>4277000</v>
      </c>
      <c r="N803" s="30">
        <v>12831000</v>
      </c>
      <c r="O803" s="31" t="s">
        <v>511</v>
      </c>
      <c r="P803" s="31" t="s">
        <v>35</v>
      </c>
      <c r="Q803" s="26" t="s">
        <v>36</v>
      </c>
      <c r="R803" s="78" t="s">
        <v>37</v>
      </c>
    </row>
    <row r="804" spans="1:18" s="28" customFormat="1" ht="120" x14ac:dyDescent="0.25">
      <c r="A804" s="77" t="s">
        <v>492</v>
      </c>
      <c r="B804" s="31" t="s">
        <v>493</v>
      </c>
      <c r="C804" s="31" t="s">
        <v>494</v>
      </c>
      <c r="D804" s="31" t="s">
        <v>508</v>
      </c>
      <c r="E804" s="31" t="s">
        <v>509</v>
      </c>
      <c r="F804" s="31">
        <v>80111600</v>
      </c>
      <c r="G804" s="49" t="s">
        <v>799</v>
      </c>
      <c r="H804" s="31" t="s">
        <v>30</v>
      </c>
      <c r="I804" s="31" t="s">
        <v>31</v>
      </c>
      <c r="J804" s="31" t="s">
        <v>125</v>
      </c>
      <c r="K804" s="31" t="s">
        <v>91</v>
      </c>
      <c r="L804" s="26">
        <v>3</v>
      </c>
      <c r="M804" s="32">
        <v>4116292</v>
      </c>
      <c r="N804" s="30">
        <v>12348876</v>
      </c>
      <c r="O804" s="31" t="s">
        <v>511</v>
      </c>
      <c r="P804" s="31" t="s">
        <v>35</v>
      </c>
      <c r="Q804" s="26" t="s">
        <v>36</v>
      </c>
      <c r="R804" s="78" t="s">
        <v>37</v>
      </c>
    </row>
    <row r="805" spans="1:18" s="28" customFormat="1" ht="120" x14ac:dyDescent="0.25">
      <c r="A805" s="77" t="s">
        <v>492</v>
      </c>
      <c r="B805" s="31" t="s">
        <v>493</v>
      </c>
      <c r="C805" s="31" t="s">
        <v>494</v>
      </c>
      <c r="D805" s="31" t="s">
        <v>508</v>
      </c>
      <c r="E805" s="31" t="s">
        <v>509</v>
      </c>
      <c r="F805" s="31">
        <v>80111600</v>
      </c>
      <c r="G805" s="49" t="s">
        <v>800</v>
      </c>
      <c r="H805" s="31" t="s">
        <v>30</v>
      </c>
      <c r="I805" s="31" t="s">
        <v>31</v>
      </c>
      <c r="J805" s="31" t="s">
        <v>39</v>
      </c>
      <c r="K805" s="31" t="s">
        <v>64</v>
      </c>
      <c r="L805" s="26">
        <v>4.5</v>
      </c>
      <c r="M805" s="32">
        <v>4319650</v>
      </c>
      <c r="N805" s="30">
        <f>+M805*L805+8</f>
        <v>19438433</v>
      </c>
      <c r="O805" s="31" t="s">
        <v>511</v>
      </c>
      <c r="P805" s="31" t="s">
        <v>35</v>
      </c>
      <c r="Q805" s="26" t="s">
        <v>36</v>
      </c>
      <c r="R805" s="78" t="s">
        <v>37</v>
      </c>
    </row>
    <row r="806" spans="1:18" s="28" customFormat="1" ht="120" x14ac:dyDescent="0.25">
      <c r="A806" s="77" t="s">
        <v>492</v>
      </c>
      <c r="B806" s="31" t="s">
        <v>493</v>
      </c>
      <c r="C806" s="31" t="s">
        <v>494</v>
      </c>
      <c r="D806" s="31" t="s">
        <v>508</v>
      </c>
      <c r="E806" s="31" t="s">
        <v>509</v>
      </c>
      <c r="F806" s="31">
        <v>80111600</v>
      </c>
      <c r="G806" s="49" t="s">
        <v>801</v>
      </c>
      <c r="H806" s="31" t="s">
        <v>43</v>
      </c>
      <c r="I806" s="31" t="s">
        <v>31</v>
      </c>
      <c r="J806" s="31" t="s">
        <v>39</v>
      </c>
      <c r="K806" s="31" t="s">
        <v>64</v>
      </c>
      <c r="L806" s="26">
        <v>3</v>
      </c>
      <c r="M806" s="32">
        <v>4239780</v>
      </c>
      <c r="N806" s="30">
        <v>12719340</v>
      </c>
      <c r="O806" s="31" t="s">
        <v>511</v>
      </c>
      <c r="P806" s="31" t="s">
        <v>35</v>
      </c>
      <c r="Q806" s="26" t="s">
        <v>36</v>
      </c>
      <c r="R806" s="78" t="s">
        <v>37</v>
      </c>
    </row>
    <row r="807" spans="1:18" s="28" customFormat="1" ht="120" x14ac:dyDescent="0.25">
      <c r="A807" s="77" t="s">
        <v>492</v>
      </c>
      <c r="B807" s="31" t="s">
        <v>493</v>
      </c>
      <c r="C807" s="31" t="s">
        <v>494</v>
      </c>
      <c r="D807" s="31" t="s">
        <v>508</v>
      </c>
      <c r="E807" s="31" t="s">
        <v>509</v>
      </c>
      <c r="F807" s="31">
        <v>80111600</v>
      </c>
      <c r="G807" s="49" t="s">
        <v>802</v>
      </c>
      <c r="H807" s="56" t="s">
        <v>30</v>
      </c>
      <c r="I807" s="56" t="s">
        <v>31</v>
      </c>
      <c r="J807" s="31" t="s">
        <v>803</v>
      </c>
      <c r="K807" s="31" t="s">
        <v>804</v>
      </c>
      <c r="L807" s="26" t="s">
        <v>805</v>
      </c>
      <c r="M807" s="63">
        <v>4000000</v>
      </c>
      <c r="N807" s="30">
        <v>13957479</v>
      </c>
      <c r="O807" s="31" t="s">
        <v>511</v>
      </c>
      <c r="P807" s="31" t="s">
        <v>35</v>
      </c>
      <c r="Q807" s="26" t="s">
        <v>36</v>
      </c>
      <c r="R807" s="78" t="s">
        <v>37</v>
      </c>
    </row>
    <row r="808" spans="1:18" s="28" customFormat="1" ht="120" x14ac:dyDescent="0.25">
      <c r="A808" s="77" t="s">
        <v>492</v>
      </c>
      <c r="B808" s="31" t="s">
        <v>493</v>
      </c>
      <c r="C808" s="31" t="s">
        <v>494</v>
      </c>
      <c r="D808" s="31" t="s">
        <v>508</v>
      </c>
      <c r="E808" s="31" t="s">
        <v>509</v>
      </c>
      <c r="F808" s="31">
        <v>80111600</v>
      </c>
      <c r="G808" s="49" t="s">
        <v>806</v>
      </c>
      <c r="H808" s="31" t="s">
        <v>30</v>
      </c>
      <c r="I808" s="31" t="s">
        <v>31</v>
      </c>
      <c r="J808" s="31" t="s">
        <v>39</v>
      </c>
      <c r="K808" s="31" t="s">
        <v>64</v>
      </c>
      <c r="L808" s="26">
        <v>3</v>
      </c>
      <c r="M808" s="32">
        <v>3914000</v>
      </c>
      <c r="N808" s="30">
        <v>11742000</v>
      </c>
      <c r="O808" s="31" t="s">
        <v>511</v>
      </c>
      <c r="P808" s="31" t="s">
        <v>35</v>
      </c>
      <c r="Q808" s="26" t="s">
        <v>36</v>
      </c>
      <c r="R808" s="78" t="s">
        <v>37</v>
      </c>
    </row>
    <row r="809" spans="1:18" s="28" customFormat="1" ht="120" x14ac:dyDescent="0.25">
      <c r="A809" s="77" t="s">
        <v>492</v>
      </c>
      <c r="B809" s="31" t="s">
        <v>493</v>
      </c>
      <c r="C809" s="31" t="s">
        <v>494</v>
      </c>
      <c r="D809" s="31" t="s">
        <v>508</v>
      </c>
      <c r="E809" s="31" t="s">
        <v>509</v>
      </c>
      <c r="F809" s="31">
        <v>80111600</v>
      </c>
      <c r="G809" s="49" t="s">
        <v>807</v>
      </c>
      <c r="H809" s="31" t="s">
        <v>30</v>
      </c>
      <c r="I809" s="31" t="s">
        <v>31</v>
      </c>
      <c r="J809" s="31" t="s">
        <v>39</v>
      </c>
      <c r="K809" s="31" t="s">
        <v>64</v>
      </c>
      <c r="L809" s="26">
        <v>3</v>
      </c>
      <c r="M809" s="32">
        <v>3421000</v>
      </c>
      <c r="N809" s="30">
        <v>10263000</v>
      </c>
      <c r="O809" s="31" t="s">
        <v>511</v>
      </c>
      <c r="P809" s="31" t="s">
        <v>35</v>
      </c>
      <c r="Q809" s="26" t="s">
        <v>36</v>
      </c>
      <c r="R809" s="78" t="s">
        <v>37</v>
      </c>
    </row>
    <row r="810" spans="1:18" s="28" customFormat="1" ht="120" x14ac:dyDescent="0.25">
      <c r="A810" s="77" t="s">
        <v>48</v>
      </c>
      <c r="B810" s="31" t="s">
        <v>49</v>
      </c>
      <c r="C810" s="31" t="s">
        <v>253</v>
      </c>
      <c r="D810" s="31" t="s">
        <v>302</v>
      </c>
      <c r="E810" s="31" t="s">
        <v>303</v>
      </c>
      <c r="F810" s="31" t="s">
        <v>385</v>
      </c>
      <c r="G810" s="49" t="s">
        <v>808</v>
      </c>
      <c r="H810" s="31" t="s">
        <v>30</v>
      </c>
      <c r="I810" s="31" t="s">
        <v>203</v>
      </c>
      <c r="J810" s="31" t="s">
        <v>39</v>
      </c>
      <c r="K810" s="31" t="s">
        <v>64</v>
      </c>
      <c r="L810" s="26">
        <v>1</v>
      </c>
      <c r="M810" s="53" t="s">
        <v>37</v>
      </c>
      <c r="N810" s="30">
        <v>6113295</v>
      </c>
      <c r="O810" s="31" t="s">
        <v>258</v>
      </c>
      <c r="P810" s="31" t="s">
        <v>35</v>
      </c>
      <c r="Q810" s="26" t="s">
        <v>36</v>
      </c>
      <c r="R810" s="78" t="s">
        <v>37</v>
      </c>
    </row>
    <row r="811" spans="1:18" s="37" customFormat="1" ht="180" x14ac:dyDescent="0.25">
      <c r="A811" s="77" t="s">
        <v>24</v>
      </c>
      <c r="B811" s="31" t="s">
        <v>25</v>
      </c>
      <c r="C811" s="38" t="s">
        <v>26</v>
      </c>
      <c r="D811" s="38" t="s">
        <v>27</v>
      </c>
      <c r="E811" s="38" t="s">
        <v>28</v>
      </c>
      <c r="F811" s="31">
        <v>80111600</v>
      </c>
      <c r="G811" s="49" t="s">
        <v>239</v>
      </c>
      <c r="H811" s="101" t="s">
        <v>30</v>
      </c>
      <c r="I811" s="101" t="s">
        <v>31</v>
      </c>
      <c r="J811" s="31" t="s">
        <v>38</v>
      </c>
      <c r="K811" s="31" t="s">
        <v>39</v>
      </c>
      <c r="L811" s="26">
        <v>4</v>
      </c>
      <c r="M811" s="97">
        <v>2240000</v>
      </c>
      <c r="N811" s="30">
        <v>8960000</v>
      </c>
      <c r="O811" s="101" t="s">
        <v>34</v>
      </c>
      <c r="P811" s="29" t="s">
        <v>35</v>
      </c>
      <c r="Q811" s="29" t="s">
        <v>36</v>
      </c>
      <c r="R811" s="78" t="s">
        <v>37</v>
      </c>
    </row>
    <row r="812" spans="1:18" s="37" customFormat="1" ht="180" x14ac:dyDescent="0.25">
      <c r="A812" s="77" t="s">
        <v>24</v>
      </c>
      <c r="B812" s="31" t="s">
        <v>25</v>
      </c>
      <c r="C812" s="38" t="s">
        <v>26</v>
      </c>
      <c r="D812" s="38" t="s">
        <v>27</v>
      </c>
      <c r="E812" s="38" t="s">
        <v>28</v>
      </c>
      <c r="F812" s="31">
        <v>80111600</v>
      </c>
      <c r="G812" s="49" t="s">
        <v>242</v>
      </c>
      <c r="H812" s="101" t="s">
        <v>30</v>
      </c>
      <c r="I812" s="101" t="s">
        <v>31</v>
      </c>
      <c r="J812" s="31" t="s">
        <v>38</v>
      </c>
      <c r="K812" s="31" t="s">
        <v>39</v>
      </c>
      <c r="L812" s="26">
        <v>4</v>
      </c>
      <c r="M812" s="97">
        <v>2240000</v>
      </c>
      <c r="N812" s="30">
        <v>8960000</v>
      </c>
      <c r="O812" s="101" t="s">
        <v>34</v>
      </c>
      <c r="P812" s="29" t="s">
        <v>35</v>
      </c>
      <c r="Q812" s="29" t="s">
        <v>36</v>
      </c>
      <c r="R812" s="78" t="s">
        <v>37</v>
      </c>
    </row>
    <row r="813" spans="1:18" s="37" customFormat="1" ht="180" x14ac:dyDescent="0.25">
      <c r="A813" s="77" t="s">
        <v>24</v>
      </c>
      <c r="B813" s="31" t="s">
        <v>25</v>
      </c>
      <c r="C813" s="38" t="s">
        <v>26</v>
      </c>
      <c r="D813" s="38" t="s">
        <v>27</v>
      </c>
      <c r="E813" s="38" t="s">
        <v>28</v>
      </c>
      <c r="F813" s="31">
        <v>80111600</v>
      </c>
      <c r="G813" s="49" t="s">
        <v>243</v>
      </c>
      <c r="H813" s="31" t="s">
        <v>30</v>
      </c>
      <c r="I813" s="31" t="s">
        <v>31</v>
      </c>
      <c r="J813" s="31" t="s">
        <v>38</v>
      </c>
      <c r="K813" s="31" t="s">
        <v>39</v>
      </c>
      <c r="L813" s="26">
        <v>3.5</v>
      </c>
      <c r="M813" s="32">
        <v>3090000</v>
      </c>
      <c r="N813" s="30">
        <f>+M813*L813</f>
        <v>10815000</v>
      </c>
      <c r="O813" s="36" t="s">
        <v>34</v>
      </c>
      <c r="P813" s="29" t="s">
        <v>35</v>
      </c>
      <c r="Q813" s="29" t="s">
        <v>36</v>
      </c>
      <c r="R813" s="78" t="s">
        <v>37</v>
      </c>
    </row>
    <row r="814" spans="1:18" s="37" customFormat="1" ht="180" x14ac:dyDescent="0.25">
      <c r="A814" s="77" t="s">
        <v>24</v>
      </c>
      <c r="B814" s="31" t="s">
        <v>25</v>
      </c>
      <c r="C814" s="38" t="s">
        <v>26</v>
      </c>
      <c r="D814" s="38" t="s">
        <v>27</v>
      </c>
      <c r="E814" s="38" t="s">
        <v>28</v>
      </c>
      <c r="F814" s="31">
        <v>80111600</v>
      </c>
      <c r="G814" s="49" t="s">
        <v>244</v>
      </c>
      <c r="H814" s="31" t="s">
        <v>30</v>
      </c>
      <c r="I814" s="31" t="s">
        <v>31</v>
      </c>
      <c r="J814" s="31" t="s">
        <v>38</v>
      </c>
      <c r="K814" s="31" t="s">
        <v>39</v>
      </c>
      <c r="L814" s="26" t="s">
        <v>809</v>
      </c>
      <c r="M814" s="32">
        <v>3090000</v>
      </c>
      <c r="N814" s="30">
        <v>8448333</v>
      </c>
      <c r="O814" s="36" t="s">
        <v>34</v>
      </c>
      <c r="P814" s="29" t="s">
        <v>35</v>
      </c>
      <c r="Q814" s="29" t="s">
        <v>36</v>
      </c>
      <c r="R814" s="78" t="s">
        <v>37</v>
      </c>
    </row>
    <row r="815" spans="1:18" s="37" customFormat="1" ht="180" x14ac:dyDescent="0.25">
      <c r="A815" s="77" t="s">
        <v>24</v>
      </c>
      <c r="B815" s="31" t="s">
        <v>25</v>
      </c>
      <c r="C815" s="38" t="s">
        <v>26</v>
      </c>
      <c r="D815" s="38" t="s">
        <v>27</v>
      </c>
      <c r="E815" s="38" t="s">
        <v>28</v>
      </c>
      <c r="F815" s="31">
        <v>80111600</v>
      </c>
      <c r="G815" s="49" t="s">
        <v>245</v>
      </c>
      <c r="H815" s="31" t="s">
        <v>30</v>
      </c>
      <c r="I815" s="31" t="s">
        <v>31</v>
      </c>
      <c r="J815" s="31" t="s">
        <v>38</v>
      </c>
      <c r="K815" s="31" t="s">
        <v>39</v>
      </c>
      <c r="L815" s="26" t="s">
        <v>810</v>
      </c>
      <c r="M815" s="32">
        <v>3090000</v>
      </c>
      <c r="N815" s="30">
        <f>+M815/30*110</f>
        <v>11330000</v>
      </c>
      <c r="O815" s="36" t="s">
        <v>34</v>
      </c>
      <c r="P815" s="29" t="s">
        <v>35</v>
      </c>
      <c r="Q815" s="29" t="s">
        <v>36</v>
      </c>
      <c r="R815" s="78" t="s">
        <v>37</v>
      </c>
    </row>
    <row r="816" spans="1:18" s="37" customFormat="1" ht="165" x14ac:dyDescent="0.25">
      <c r="A816" s="77" t="s">
        <v>492</v>
      </c>
      <c r="B816" s="31" t="s">
        <v>493</v>
      </c>
      <c r="C816" s="31" t="s">
        <v>494</v>
      </c>
      <c r="D816" s="31" t="s">
        <v>508</v>
      </c>
      <c r="E816" s="31" t="s">
        <v>542</v>
      </c>
      <c r="F816" s="31">
        <v>80111600</v>
      </c>
      <c r="G816" s="49" t="s">
        <v>811</v>
      </c>
      <c r="H816" s="120" t="s">
        <v>30</v>
      </c>
      <c r="I816" s="120" t="s">
        <v>31</v>
      </c>
      <c r="J816" s="31" t="s">
        <v>84</v>
      </c>
      <c r="K816" s="31" t="s">
        <v>812</v>
      </c>
      <c r="L816" s="26" t="s">
        <v>813</v>
      </c>
      <c r="M816" s="107">
        <v>3600000</v>
      </c>
      <c r="N816" s="30">
        <v>13320000</v>
      </c>
      <c r="O816" s="31" t="s">
        <v>676</v>
      </c>
      <c r="P816" s="31" t="s">
        <v>776</v>
      </c>
      <c r="Q816" s="26" t="s">
        <v>36</v>
      </c>
      <c r="R816" s="78" t="s">
        <v>37</v>
      </c>
    </row>
    <row r="817" spans="1:18" s="37" customFormat="1" ht="165" x14ac:dyDescent="0.25">
      <c r="A817" s="77" t="s">
        <v>492</v>
      </c>
      <c r="B817" s="31" t="s">
        <v>493</v>
      </c>
      <c r="C817" s="31" t="s">
        <v>494</v>
      </c>
      <c r="D817" s="31" t="s">
        <v>508</v>
      </c>
      <c r="E817" s="31" t="s">
        <v>542</v>
      </c>
      <c r="F817" s="31">
        <v>80111600</v>
      </c>
      <c r="G817" s="49" t="s">
        <v>785</v>
      </c>
      <c r="H817" s="31" t="s">
        <v>30</v>
      </c>
      <c r="I817" s="31" t="s">
        <v>31</v>
      </c>
      <c r="J817" s="31" t="s">
        <v>84</v>
      </c>
      <c r="K817" s="31" t="s">
        <v>812</v>
      </c>
      <c r="L817" s="26" t="s">
        <v>814</v>
      </c>
      <c r="M817" s="32">
        <v>2000000</v>
      </c>
      <c r="N817" s="30">
        <f>+M817*2+(M817/30*20)</f>
        <v>5333333.333333334</v>
      </c>
      <c r="O817" s="31" t="s">
        <v>676</v>
      </c>
      <c r="P817" s="31" t="s">
        <v>776</v>
      </c>
      <c r="Q817" s="26" t="s">
        <v>36</v>
      </c>
      <c r="R817" s="78" t="s">
        <v>37</v>
      </c>
    </row>
    <row r="818" spans="1:18" s="37" customFormat="1" ht="165" x14ac:dyDescent="0.25">
      <c r="A818" s="77" t="s">
        <v>492</v>
      </c>
      <c r="B818" s="31" t="s">
        <v>493</v>
      </c>
      <c r="C818" s="31" t="s">
        <v>494</v>
      </c>
      <c r="D818" s="31" t="s">
        <v>508</v>
      </c>
      <c r="E818" s="31" t="s">
        <v>542</v>
      </c>
      <c r="F818" s="31">
        <v>80111600</v>
      </c>
      <c r="G818" s="49" t="s">
        <v>785</v>
      </c>
      <c r="H818" s="120" t="s">
        <v>30</v>
      </c>
      <c r="I818" s="120" t="s">
        <v>31</v>
      </c>
      <c r="J818" s="31" t="s">
        <v>63</v>
      </c>
      <c r="K818" s="31" t="s">
        <v>815</v>
      </c>
      <c r="L818" s="26">
        <v>2</v>
      </c>
      <c r="M818" s="107">
        <v>2000000</v>
      </c>
      <c r="N818" s="30">
        <v>4000000</v>
      </c>
      <c r="O818" s="120" t="s">
        <v>676</v>
      </c>
      <c r="P818" s="31" t="s">
        <v>776</v>
      </c>
      <c r="Q818" s="26" t="s">
        <v>36</v>
      </c>
      <c r="R818" s="78" t="s">
        <v>37</v>
      </c>
    </row>
    <row r="819" spans="1:18" s="37" customFormat="1" ht="120" x14ac:dyDescent="0.25">
      <c r="A819" s="77" t="s">
        <v>48</v>
      </c>
      <c r="B819" s="31" t="s">
        <v>49</v>
      </c>
      <c r="C819" s="31" t="s">
        <v>117</v>
      </c>
      <c r="D819" s="31" t="s">
        <v>127</v>
      </c>
      <c r="E819" s="31" t="s">
        <v>128</v>
      </c>
      <c r="F819" s="31">
        <v>80111600</v>
      </c>
      <c r="G819" s="49" t="s">
        <v>816</v>
      </c>
      <c r="H819" s="31" t="s">
        <v>43</v>
      </c>
      <c r="I819" s="31" t="s">
        <v>31</v>
      </c>
      <c r="J819" s="31" t="s">
        <v>125</v>
      </c>
      <c r="K819" s="31" t="s">
        <v>817</v>
      </c>
      <c r="L819" s="26">
        <v>4</v>
      </c>
      <c r="M819" s="32">
        <v>3849000</v>
      </c>
      <c r="N819" s="30">
        <v>15396000</v>
      </c>
      <c r="O819" s="31" t="s">
        <v>121</v>
      </c>
      <c r="P819" s="31" t="s">
        <v>35</v>
      </c>
      <c r="Q819" s="26" t="s">
        <v>36</v>
      </c>
      <c r="R819" s="78" t="s">
        <v>37</v>
      </c>
    </row>
    <row r="820" spans="1:18" s="37" customFormat="1" ht="120" x14ac:dyDescent="0.25">
      <c r="A820" s="77" t="s">
        <v>48</v>
      </c>
      <c r="B820" s="31" t="s">
        <v>49</v>
      </c>
      <c r="C820" s="31" t="s">
        <v>117</v>
      </c>
      <c r="D820" s="31" t="s">
        <v>127</v>
      </c>
      <c r="E820" s="31" t="s">
        <v>128</v>
      </c>
      <c r="F820" s="31">
        <v>80111600</v>
      </c>
      <c r="G820" s="49" t="s">
        <v>818</v>
      </c>
      <c r="H820" s="31" t="s">
        <v>43</v>
      </c>
      <c r="I820" s="31" t="s">
        <v>31</v>
      </c>
      <c r="J820" s="31" t="s">
        <v>125</v>
      </c>
      <c r="K820" s="31" t="s">
        <v>91</v>
      </c>
      <c r="L820" s="26">
        <v>6.5</v>
      </c>
      <c r="M820" s="32">
        <v>4958000</v>
      </c>
      <c r="N820" s="30">
        <v>32227000</v>
      </c>
      <c r="O820" s="31" t="s">
        <v>34</v>
      </c>
      <c r="P820" s="31" t="s">
        <v>35</v>
      </c>
      <c r="Q820" s="26" t="s">
        <v>36</v>
      </c>
      <c r="R820" s="78" t="s">
        <v>37</v>
      </c>
    </row>
    <row r="821" spans="1:18" s="37" customFormat="1" ht="120" x14ac:dyDescent="0.25">
      <c r="A821" s="77" t="s">
        <v>48</v>
      </c>
      <c r="B821" s="31" t="s">
        <v>49</v>
      </c>
      <c r="C821" s="31" t="s">
        <v>117</v>
      </c>
      <c r="D821" s="31" t="s">
        <v>127</v>
      </c>
      <c r="E821" s="31" t="s">
        <v>128</v>
      </c>
      <c r="F821" s="31">
        <v>80111600</v>
      </c>
      <c r="G821" s="49" t="s">
        <v>819</v>
      </c>
      <c r="H821" s="101" t="s">
        <v>43</v>
      </c>
      <c r="I821" s="101" t="s">
        <v>31</v>
      </c>
      <c r="J821" s="31" t="s">
        <v>125</v>
      </c>
      <c r="K821" s="31" t="s">
        <v>91</v>
      </c>
      <c r="L821" s="26">
        <v>6</v>
      </c>
      <c r="M821" s="63">
        <v>4277000</v>
      </c>
      <c r="N821" s="30">
        <f>+M821*L821</f>
        <v>25662000</v>
      </c>
      <c r="O821" s="101" t="s">
        <v>34</v>
      </c>
      <c r="P821" s="31" t="s">
        <v>35</v>
      </c>
      <c r="Q821" s="26" t="s">
        <v>36</v>
      </c>
      <c r="R821" s="78" t="s">
        <v>37</v>
      </c>
    </row>
    <row r="822" spans="1:18" s="37" customFormat="1" ht="120" x14ac:dyDescent="0.25">
      <c r="A822" s="77" t="s">
        <v>48</v>
      </c>
      <c r="B822" s="31" t="s">
        <v>49</v>
      </c>
      <c r="C822" s="31" t="s">
        <v>117</v>
      </c>
      <c r="D822" s="31" t="s">
        <v>127</v>
      </c>
      <c r="E822" s="31" t="s">
        <v>128</v>
      </c>
      <c r="F822" s="31">
        <v>80111600</v>
      </c>
      <c r="G822" s="49" t="s">
        <v>820</v>
      </c>
      <c r="H822" s="101" t="s">
        <v>43</v>
      </c>
      <c r="I822" s="101" t="s">
        <v>31</v>
      </c>
      <c r="J822" s="31" t="s">
        <v>136</v>
      </c>
      <c r="K822" s="31" t="s">
        <v>136</v>
      </c>
      <c r="L822" s="26" t="s">
        <v>821</v>
      </c>
      <c r="M822" s="63">
        <v>4277000</v>
      </c>
      <c r="N822" s="30">
        <v>3216765</v>
      </c>
      <c r="O822" s="101" t="s">
        <v>34</v>
      </c>
      <c r="P822" s="31" t="s">
        <v>35</v>
      </c>
      <c r="Q822" s="26" t="s">
        <v>36</v>
      </c>
      <c r="R822" s="78" t="s">
        <v>37</v>
      </c>
    </row>
    <row r="823" spans="1:18" s="37" customFormat="1" ht="120" x14ac:dyDescent="0.25">
      <c r="A823" s="77" t="s">
        <v>48</v>
      </c>
      <c r="B823" s="31" t="s">
        <v>49</v>
      </c>
      <c r="C823" s="31" t="s">
        <v>117</v>
      </c>
      <c r="D823" s="31" t="s">
        <v>127</v>
      </c>
      <c r="E823" s="31" t="s">
        <v>128</v>
      </c>
      <c r="F823" s="31">
        <v>80111600</v>
      </c>
      <c r="G823" s="49" t="s">
        <v>45</v>
      </c>
      <c r="H823" s="101" t="s">
        <v>30</v>
      </c>
      <c r="I823" s="101" t="s">
        <v>31</v>
      </c>
      <c r="J823" s="31" t="s">
        <v>130</v>
      </c>
      <c r="K823" s="31" t="s">
        <v>332</v>
      </c>
      <c r="L823" s="26">
        <v>4</v>
      </c>
      <c r="M823" s="97">
        <v>3300000</v>
      </c>
      <c r="N823" s="30">
        <v>13200000</v>
      </c>
      <c r="O823" s="101" t="s">
        <v>34</v>
      </c>
      <c r="P823" s="31" t="s">
        <v>35</v>
      </c>
      <c r="Q823" s="26" t="s">
        <v>36</v>
      </c>
      <c r="R823" s="78" t="s">
        <v>37</v>
      </c>
    </row>
    <row r="824" spans="1:18" s="37" customFormat="1" ht="120" x14ac:dyDescent="0.25">
      <c r="A824" s="77" t="s">
        <v>48</v>
      </c>
      <c r="B824" s="31" t="s">
        <v>49</v>
      </c>
      <c r="C824" s="31" t="s">
        <v>253</v>
      </c>
      <c r="D824" s="27" t="s">
        <v>302</v>
      </c>
      <c r="E824" s="31" t="s">
        <v>303</v>
      </c>
      <c r="F824" s="31" t="s">
        <v>822</v>
      </c>
      <c r="G824" s="49" t="s">
        <v>732</v>
      </c>
      <c r="H824" s="31" t="s">
        <v>30</v>
      </c>
      <c r="I824" s="31" t="s">
        <v>823</v>
      </c>
      <c r="J824" s="31" t="s">
        <v>125</v>
      </c>
      <c r="K824" s="31" t="s">
        <v>125</v>
      </c>
      <c r="L824" s="26">
        <v>1</v>
      </c>
      <c r="M824" s="53" t="s">
        <v>37</v>
      </c>
      <c r="N824" s="30">
        <v>20000000</v>
      </c>
      <c r="O824" s="31" t="s">
        <v>258</v>
      </c>
      <c r="P824" s="31" t="s">
        <v>35</v>
      </c>
      <c r="Q824" s="26" t="s">
        <v>36</v>
      </c>
      <c r="R824" s="78" t="s">
        <v>37</v>
      </c>
    </row>
    <row r="825" spans="1:18" s="28" customFormat="1" ht="135" x14ac:dyDescent="0.25">
      <c r="A825" s="77" t="s">
        <v>48</v>
      </c>
      <c r="B825" s="31" t="s">
        <v>49</v>
      </c>
      <c r="C825" s="31" t="s">
        <v>50</v>
      </c>
      <c r="D825" s="31" t="s">
        <v>51</v>
      </c>
      <c r="E825" s="31" t="s">
        <v>52</v>
      </c>
      <c r="F825" s="31">
        <v>72102900</v>
      </c>
      <c r="G825" s="49" t="s">
        <v>824</v>
      </c>
      <c r="H825" s="31" t="s">
        <v>697</v>
      </c>
      <c r="I825" s="31" t="s">
        <v>31</v>
      </c>
      <c r="J825" s="31" t="s">
        <v>39</v>
      </c>
      <c r="K825" s="31" t="s">
        <v>64</v>
      </c>
      <c r="L825" s="26">
        <v>2</v>
      </c>
      <c r="M825" s="53" t="s">
        <v>37</v>
      </c>
      <c r="N825" s="30">
        <v>15000000</v>
      </c>
      <c r="O825" s="31" t="s">
        <v>55</v>
      </c>
      <c r="P825" s="114" t="s">
        <v>691</v>
      </c>
      <c r="Q825" s="29" t="s">
        <v>36</v>
      </c>
      <c r="R825" s="79" t="s">
        <v>37</v>
      </c>
    </row>
    <row r="826" spans="1:18" s="28" customFormat="1" ht="135" x14ac:dyDescent="0.25">
      <c r="A826" s="77" t="s">
        <v>48</v>
      </c>
      <c r="B826" s="31" t="s">
        <v>49</v>
      </c>
      <c r="C826" s="31" t="s">
        <v>50</v>
      </c>
      <c r="D826" s="31" t="s">
        <v>51</v>
      </c>
      <c r="E826" s="31" t="s">
        <v>52</v>
      </c>
      <c r="F826" s="31">
        <v>72102900</v>
      </c>
      <c r="G826" s="49" t="s">
        <v>825</v>
      </c>
      <c r="H826" s="31" t="s">
        <v>697</v>
      </c>
      <c r="I826" s="31" t="s">
        <v>31</v>
      </c>
      <c r="J826" s="31" t="s">
        <v>39</v>
      </c>
      <c r="K826" s="31" t="s">
        <v>64</v>
      </c>
      <c r="L826" s="26">
        <v>2</v>
      </c>
      <c r="M826" s="53" t="s">
        <v>37</v>
      </c>
      <c r="N826" s="30">
        <v>15000000</v>
      </c>
      <c r="O826" s="31" t="s">
        <v>55</v>
      </c>
      <c r="P826" s="114" t="s">
        <v>691</v>
      </c>
      <c r="Q826" s="29" t="s">
        <v>36</v>
      </c>
      <c r="R826" s="79" t="s">
        <v>37</v>
      </c>
    </row>
    <row r="827" spans="1:18" s="28" customFormat="1" ht="135" x14ac:dyDescent="0.25">
      <c r="A827" s="77" t="s">
        <v>48</v>
      </c>
      <c r="B827" s="31" t="s">
        <v>49</v>
      </c>
      <c r="C827" s="31" t="s">
        <v>50</v>
      </c>
      <c r="D827" s="31" t="s">
        <v>51</v>
      </c>
      <c r="E827" s="31" t="s">
        <v>52</v>
      </c>
      <c r="F827" s="31">
        <v>72102900</v>
      </c>
      <c r="G827" s="49" t="s">
        <v>826</v>
      </c>
      <c r="H827" s="31" t="s">
        <v>697</v>
      </c>
      <c r="I827" s="31" t="s">
        <v>31</v>
      </c>
      <c r="J827" s="31" t="s">
        <v>39</v>
      </c>
      <c r="K827" s="31" t="s">
        <v>64</v>
      </c>
      <c r="L827" s="26">
        <v>2</v>
      </c>
      <c r="M827" s="53" t="s">
        <v>37</v>
      </c>
      <c r="N827" s="30">
        <v>15000000</v>
      </c>
      <c r="O827" s="31" t="s">
        <v>55</v>
      </c>
      <c r="P827" s="114" t="s">
        <v>691</v>
      </c>
      <c r="Q827" s="29" t="s">
        <v>36</v>
      </c>
      <c r="R827" s="79" t="s">
        <v>37</v>
      </c>
    </row>
    <row r="828" spans="1:18" s="28" customFormat="1" ht="135" x14ac:dyDescent="0.25">
      <c r="A828" s="77" t="s">
        <v>48</v>
      </c>
      <c r="B828" s="31" t="s">
        <v>49</v>
      </c>
      <c r="C828" s="31" t="s">
        <v>50</v>
      </c>
      <c r="D828" s="31" t="s">
        <v>51</v>
      </c>
      <c r="E828" s="31" t="s">
        <v>52</v>
      </c>
      <c r="F828" s="31">
        <v>72102900</v>
      </c>
      <c r="G828" s="49" t="s">
        <v>827</v>
      </c>
      <c r="H828" s="31" t="s">
        <v>697</v>
      </c>
      <c r="I828" s="31" t="s">
        <v>31</v>
      </c>
      <c r="J828" s="31" t="s">
        <v>39</v>
      </c>
      <c r="K828" s="31" t="s">
        <v>64</v>
      </c>
      <c r="L828" s="26">
        <v>2</v>
      </c>
      <c r="M828" s="53" t="s">
        <v>37</v>
      </c>
      <c r="N828" s="30">
        <v>15000000</v>
      </c>
      <c r="O828" s="31" t="s">
        <v>55</v>
      </c>
      <c r="P828" s="114" t="s">
        <v>691</v>
      </c>
      <c r="Q828" s="29" t="s">
        <v>36</v>
      </c>
      <c r="R828" s="79" t="s">
        <v>37</v>
      </c>
    </row>
    <row r="829" spans="1:18" s="28" customFormat="1" ht="135" x14ac:dyDescent="0.25">
      <c r="A829" s="77" t="s">
        <v>48</v>
      </c>
      <c r="B829" s="31" t="s">
        <v>49</v>
      </c>
      <c r="C829" s="31" t="s">
        <v>50</v>
      </c>
      <c r="D829" s="31" t="s">
        <v>51</v>
      </c>
      <c r="E829" s="31" t="s">
        <v>52</v>
      </c>
      <c r="F829" s="31">
        <v>72102900</v>
      </c>
      <c r="G829" s="49" t="s">
        <v>828</v>
      </c>
      <c r="H829" s="31" t="s">
        <v>697</v>
      </c>
      <c r="I829" s="31" t="s">
        <v>31</v>
      </c>
      <c r="J829" s="31" t="s">
        <v>39</v>
      </c>
      <c r="K829" s="31" t="s">
        <v>64</v>
      </c>
      <c r="L829" s="26">
        <v>2</v>
      </c>
      <c r="M829" s="53" t="s">
        <v>37</v>
      </c>
      <c r="N829" s="30">
        <v>15000000</v>
      </c>
      <c r="O829" s="31" t="s">
        <v>55</v>
      </c>
      <c r="P829" s="114" t="s">
        <v>691</v>
      </c>
      <c r="Q829" s="29" t="s">
        <v>36</v>
      </c>
      <c r="R829" s="79" t="s">
        <v>37</v>
      </c>
    </row>
    <row r="830" spans="1:18" s="28" customFormat="1" ht="135" x14ac:dyDescent="0.25">
      <c r="A830" s="77" t="s">
        <v>48</v>
      </c>
      <c r="B830" s="31" t="s">
        <v>49</v>
      </c>
      <c r="C830" s="31" t="s">
        <v>50</v>
      </c>
      <c r="D830" s="31" t="s">
        <v>51</v>
      </c>
      <c r="E830" s="31" t="s">
        <v>52</v>
      </c>
      <c r="F830" s="31">
        <v>72102900</v>
      </c>
      <c r="G830" s="49" t="s">
        <v>829</v>
      </c>
      <c r="H830" s="31" t="s">
        <v>697</v>
      </c>
      <c r="I830" s="31" t="s">
        <v>31</v>
      </c>
      <c r="J830" s="31" t="s">
        <v>39</v>
      </c>
      <c r="K830" s="31" t="s">
        <v>64</v>
      </c>
      <c r="L830" s="26">
        <v>2</v>
      </c>
      <c r="M830" s="53" t="s">
        <v>37</v>
      </c>
      <c r="N830" s="30">
        <v>15000000</v>
      </c>
      <c r="O830" s="31" t="s">
        <v>55</v>
      </c>
      <c r="P830" s="114" t="s">
        <v>691</v>
      </c>
      <c r="Q830" s="29" t="s">
        <v>36</v>
      </c>
      <c r="R830" s="79" t="s">
        <v>37</v>
      </c>
    </row>
    <row r="831" spans="1:18" s="28" customFormat="1" ht="135" x14ac:dyDescent="0.25">
      <c r="A831" s="77" t="s">
        <v>48</v>
      </c>
      <c r="B831" s="31" t="s">
        <v>49</v>
      </c>
      <c r="C831" s="31" t="s">
        <v>50</v>
      </c>
      <c r="D831" s="31" t="s">
        <v>51</v>
      </c>
      <c r="E831" s="31" t="s">
        <v>52</v>
      </c>
      <c r="F831" s="31">
        <v>72102900</v>
      </c>
      <c r="G831" s="49" t="s">
        <v>830</v>
      </c>
      <c r="H831" s="31" t="s">
        <v>697</v>
      </c>
      <c r="I831" s="31" t="s">
        <v>31</v>
      </c>
      <c r="J831" s="31" t="s">
        <v>39</v>
      </c>
      <c r="K831" s="31" t="s">
        <v>64</v>
      </c>
      <c r="L831" s="26">
        <v>2</v>
      </c>
      <c r="M831" s="53" t="s">
        <v>37</v>
      </c>
      <c r="N831" s="30">
        <v>15000000</v>
      </c>
      <c r="O831" s="31" t="s">
        <v>55</v>
      </c>
      <c r="P831" s="114" t="s">
        <v>691</v>
      </c>
      <c r="Q831" s="29" t="s">
        <v>36</v>
      </c>
      <c r="R831" s="79" t="s">
        <v>37</v>
      </c>
    </row>
    <row r="832" spans="1:18" s="28" customFormat="1" ht="135" x14ac:dyDescent="0.25">
      <c r="A832" s="77" t="s">
        <v>48</v>
      </c>
      <c r="B832" s="31" t="s">
        <v>49</v>
      </c>
      <c r="C832" s="31" t="s">
        <v>50</v>
      </c>
      <c r="D832" s="31" t="s">
        <v>51</v>
      </c>
      <c r="E832" s="31" t="s">
        <v>52</v>
      </c>
      <c r="F832" s="31">
        <v>72102900</v>
      </c>
      <c r="G832" s="49" t="s">
        <v>831</v>
      </c>
      <c r="H832" s="31" t="s">
        <v>697</v>
      </c>
      <c r="I832" s="31" t="s">
        <v>31</v>
      </c>
      <c r="J832" s="31" t="s">
        <v>39</v>
      </c>
      <c r="K832" s="31" t="s">
        <v>64</v>
      </c>
      <c r="L832" s="26">
        <v>2</v>
      </c>
      <c r="M832" s="53" t="s">
        <v>37</v>
      </c>
      <c r="N832" s="30">
        <v>15000000</v>
      </c>
      <c r="O832" s="31" t="s">
        <v>55</v>
      </c>
      <c r="P832" s="114" t="s">
        <v>691</v>
      </c>
      <c r="Q832" s="29" t="s">
        <v>36</v>
      </c>
      <c r="R832" s="79" t="s">
        <v>37</v>
      </c>
    </row>
    <row r="833" spans="1:18" s="28" customFormat="1" ht="135" x14ac:dyDescent="0.25">
      <c r="A833" s="77" t="s">
        <v>48</v>
      </c>
      <c r="B833" s="31" t="s">
        <v>49</v>
      </c>
      <c r="C833" s="31" t="s">
        <v>50</v>
      </c>
      <c r="D833" s="31" t="s">
        <v>51</v>
      </c>
      <c r="E833" s="31" t="s">
        <v>52</v>
      </c>
      <c r="F833" s="31">
        <v>72102900</v>
      </c>
      <c r="G833" s="49" t="s">
        <v>832</v>
      </c>
      <c r="H833" s="31" t="s">
        <v>697</v>
      </c>
      <c r="I833" s="31" t="s">
        <v>31</v>
      </c>
      <c r="J833" s="31" t="s">
        <v>39</v>
      </c>
      <c r="K833" s="31" t="s">
        <v>64</v>
      </c>
      <c r="L833" s="26">
        <v>2</v>
      </c>
      <c r="M833" s="53" t="s">
        <v>37</v>
      </c>
      <c r="N833" s="30">
        <v>15000000</v>
      </c>
      <c r="O833" s="31" t="s">
        <v>55</v>
      </c>
      <c r="P833" s="114" t="s">
        <v>691</v>
      </c>
      <c r="Q833" s="29" t="s">
        <v>36</v>
      </c>
      <c r="R833" s="79" t="s">
        <v>37</v>
      </c>
    </row>
    <row r="834" spans="1:18" s="28" customFormat="1" ht="135" x14ac:dyDescent="0.25">
      <c r="A834" s="77" t="s">
        <v>48</v>
      </c>
      <c r="B834" s="31" t="s">
        <v>49</v>
      </c>
      <c r="C834" s="31" t="s">
        <v>50</v>
      </c>
      <c r="D834" s="31" t="s">
        <v>51</v>
      </c>
      <c r="E834" s="31" t="s">
        <v>52</v>
      </c>
      <c r="F834" s="31">
        <v>72102900</v>
      </c>
      <c r="G834" s="49" t="s">
        <v>833</v>
      </c>
      <c r="H834" s="31" t="s">
        <v>697</v>
      </c>
      <c r="I834" s="31" t="s">
        <v>31</v>
      </c>
      <c r="J834" s="31" t="s">
        <v>39</v>
      </c>
      <c r="K834" s="31" t="s">
        <v>64</v>
      </c>
      <c r="L834" s="26">
        <v>2</v>
      </c>
      <c r="M834" s="53" t="s">
        <v>37</v>
      </c>
      <c r="N834" s="30">
        <v>15000000</v>
      </c>
      <c r="O834" s="31" t="s">
        <v>55</v>
      </c>
      <c r="P834" s="114" t="s">
        <v>691</v>
      </c>
      <c r="Q834" s="29" t="s">
        <v>36</v>
      </c>
      <c r="R834" s="79" t="s">
        <v>37</v>
      </c>
    </row>
    <row r="835" spans="1:18" s="28" customFormat="1" ht="135" x14ac:dyDescent="0.25">
      <c r="A835" s="77" t="s">
        <v>48</v>
      </c>
      <c r="B835" s="31" t="s">
        <v>49</v>
      </c>
      <c r="C835" s="31" t="s">
        <v>50</v>
      </c>
      <c r="D835" s="31" t="s">
        <v>51</v>
      </c>
      <c r="E835" s="31" t="s">
        <v>52</v>
      </c>
      <c r="F835" s="31">
        <v>80111600</v>
      </c>
      <c r="G835" s="49" t="s">
        <v>834</v>
      </c>
      <c r="H835" s="31" t="s">
        <v>30</v>
      </c>
      <c r="I835" s="31" t="s">
        <v>31</v>
      </c>
      <c r="J835" s="31" t="s">
        <v>125</v>
      </c>
      <c r="K835" s="31" t="s">
        <v>91</v>
      </c>
      <c r="L835" s="26">
        <v>1</v>
      </c>
      <c r="M835" s="32">
        <v>2500000</v>
      </c>
      <c r="N835" s="30">
        <v>2500000</v>
      </c>
      <c r="O835" s="31" t="s">
        <v>55</v>
      </c>
      <c r="P835" s="31" t="s">
        <v>35</v>
      </c>
      <c r="Q835" s="29" t="s">
        <v>36</v>
      </c>
      <c r="R835" s="79" t="s">
        <v>37</v>
      </c>
    </row>
    <row r="836" spans="1:18" s="28" customFormat="1" ht="135" x14ac:dyDescent="0.25">
      <c r="A836" s="77" t="s">
        <v>48</v>
      </c>
      <c r="B836" s="31" t="s">
        <v>49</v>
      </c>
      <c r="C836" s="31" t="s">
        <v>50</v>
      </c>
      <c r="D836" s="31" t="s">
        <v>51</v>
      </c>
      <c r="E836" s="31" t="s">
        <v>52</v>
      </c>
      <c r="F836" s="31">
        <v>80111600</v>
      </c>
      <c r="G836" s="49" t="s">
        <v>835</v>
      </c>
      <c r="H836" s="31" t="s">
        <v>30</v>
      </c>
      <c r="I836" s="31" t="s">
        <v>31</v>
      </c>
      <c r="J836" s="31" t="s">
        <v>125</v>
      </c>
      <c r="K836" s="31" t="s">
        <v>91</v>
      </c>
      <c r="L836" s="26">
        <v>2</v>
      </c>
      <c r="M836" s="32">
        <v>4500000</v>
      </c>
      <c r="N836" s="30">
        <v>9000000</v>
      </c>
      <c r="O836" s="31" t="s">
        <v>55</v>
      </c>
      <c r="P836" s="114" t="s">
        <v>691</v>
      </c>
      <c r="Q836" s="29" t="s">
        <v>36</v>
      </c>
      <c r="R836" s="79" t="s">
        <v>37</v>
      </c>
    </row>
    <row r="837" spans="1:18" s="28" customFormat="1" ht="135" x14ac:dyDescent="0.25">
      <c r="A837" s="77" t="s">
        <v>48</v>
      </c>
      <c r="B837" s="31" t="s">
        <v>49</v>
      </c>
      <c r="C837" s="31" t="s">
        <v>50</v>
      </c>
      <c r="D837" s="31" t="s">
        <v>51</v>
      </c>
      <c r="E837" s="31" t="s">
        <v>52</v>
      </c>
      <c r="F837" s="31">
        <v>80111600</v>
      </c>
      <c r="G837" s="49" t="s">
        <v>836</v>
      </c>
      <c r="H837" s="31" t="s">
        <v>30</v>
      </c>
      <c r="I837" s="31" t="s">
        <v>31</v>
      </c>
      <c r="J837" s="31" t="s">
        <v>125</v>
      </c>
      <c r="K837" s="31" t="s">
        <v>91</v>
      </c>
      <c r="L837" s="26">
        <v>1.5</v>
      </c>
      <c r="M837" s="32">
        <v>5000000</v>
      </c>
      <c r="N837" s="30">
        <v>7500000</v>
      </c>
      <c r="O837" s="31" t="s">
        <v>55</v>
      </c>
      <c r="P837" s="114" t="s">
        <v>691</v>
      </c>
      <c r="Q837" s="29" t="s">
        <v>36</v>
      </c>
      <c r="R837" s="79" t="s">
        <v>37</v>
      </c>
    </row>
    <row r="838" spans="1:18" s="28" customFormat="1" ht="135" x14ac:dyDescent="0.25">
      <c r="A838" s="77" t="s">
        <v>48</v>
      </c>
      <c r="B838" s="31" t="s">
        <v>49</v>
      </c>
      <c r="C838" s="31" t="s">
        <v>50</v>
      </c>
      <c r="D838" s="31" t="s">
        <v>51</v>
      </c>
      <c r="E838" s="31" t="s">
        <v>52</v>
      </c>
      <c r="F838" s="31">
        <v>80111600</v>
      </c>
      <c r="G838" s="49" t="s">
        <v>695</v>
      </c>
      <c r="H838" s="31" t="s">
        <v>30</v>
      </c>
      <c r="I838" s="31" t="s">
        <v>31</v>
      </c>
      <c r="J838" s="31" t="s">
        <v>39</v>
      </c>
      <c r="K838" s="31" t="s">
        <v>64</v>
      </c>
      <c r="L838" s="26">
        <v>1.5</v>
      </c>
      <c r="M838" s="32">
        <v>4000000</v>
      </c>
      <c r="N838" s="30">
        <v>6000000</v>
      </c>
      <c r="O838" s="31" t="s">
        <v>55</v>
      </c>
      <c r="P838" s="114" t="s">
        <v>691</v>
      </c>
      <c r="Q838" s="29" t="s">
        <v>36</v>
      </c>
      <c r="R838" s="79" t="s">
        <v>37</v>
      </c>
    </row>
    <row r="839" spans="1:18" s="28" customFormat="1" ht="135" x14ac:dyDescent="0.25">
      <c r="A839" s="77" t="s">
        <v>48</v>
      </c>
      <c r="B839" s="31" t="s">
        <v>49</v>
      </c>
      <c r="C839" s="31" t="s">
        <v>50</v>
      </c>
      <c r="D839" s="31" t="s">
        <v>51</v>
      </c>
      <c r="E839" s="31" t="s">
        <v>52</v>
      </c>
      <c r="F839" s="31" t="s">
        <v>688</v>
      </c>
      <c r="G839" s="49" t="s">
        <v>837</v>
      </c>
      <c r="H839" s="31" t="s">
        <v>30</v>
      </c>
      <c r="I839" s="31" t="s">
        <v>550</v>
      </c>
      <c r="J839" s="31" t="s">
        <v>63</v>
      </c>
      <c r="K839" s="31" t="s">
        <v>39</v>
      </c>
      <c r="L839" s="26">
        <v>2</v>
      </c>
      <c r="M839" s="53" t="s">
        <v>37</v>
      </c>
      <c r="N839" s="30">
        <v>20000000</v>
      </c>
      <c r="O839" s="31" t="s">
        <v>55</v>
      </c>
      <c r="P839" s="114" t="s">
        <v>691</v>
      </c>
      <c r="Q839" s="29" t="s">
        <v>36</v>
      </c>
      <c r="R839" s="79" t="s">
        <v>37</v>
      </c>
    </row>
    <row r="840" spans="1:18" s="54" customFormat="1" ht="105" x14ac:dyDescent="0.25">
      <c r="A840" s="84" t="s">
        <v>48</v>
      </c>
      <c r="B840" s="25" t="s">
        <v>313</v>
      </c>
      <c r="C840" s="25" t="s">
        <v>314</v>
      </c>
      <c r="D840" s="25" t="s">
        <v>315</v>
      </c>
      <c r="E840" s="25" t="s">
        <v>316</v>
      </c>
      <c r="F840" s="31">
        <v>80111600</v>
      </c>
      <c r="G840" s="49" t="s">
        <v>838</v>
      </c>
      <c r="H840" s="25" t="s">
        <v>43</v>
      </c>
      <c r="I840" s="25" t="s">
        <v>31</v>
      </c>
      <c r="J840" s="31" t="s">
        <v>125</v>
      </c>
      <c r="K840" s="31" t="s">
        <v>91</v>
      </c>
      <c r="L840" s="26">
        <v>4</v>
      </c>
      <c r="M840" s="32">
        <v>5000000</v>
      </c>
      <c r="N840" s="30">
        <v>20000000</v>
      </c>
      <c r="O840" s="25" t="s">
        <v>354</v>
      </c>
      <c r="P840" s="25" t="s">
        <v>35</v>
      </c>
      <c r="Q840" s="52" t="s">
        <v>36</v>
      </c>
      <c r="R840" s="85" t="s">
        <v>37</v>
      </c>
    </row>
    <row r="841" spans="1:18" s="54" customFormat="1" ht="105" x14ac:dyDescent="0.25">
      <c r="A841" s="84" t="s">
        <v>48</v>
      </c>
      <c r="B841" s="25" t="s">
        <v>313</v>
      </c>
      <c r="C841" s="25" t="s">
        <v>314</v>
      </c>
      <c r="D841" s="25" t="s">
        <v>315</v>
      </c>
      <c r="E841" s="25" t="s">
        <v>316</v>
      </c>
      <c r="F841" s="31">
        <v>80111600</v>
      </c>
      <c r="G841" s="49" t="s">
        <v>838</v>
      </c>
      <c r="H841" s="25" t="s">
        <v>43</v>
      </c>
      <c r="I841" s="25" t="s">
        <v>31</v>
      </c>
      <c r="J841" s="31" t="s">
        <v>125</v>
      </c>
      <c r="K841" s="31" t="s">
        <v>91</v>
      </c>
      <c r="L841" s="26">
        <v>4</v>
      </c>
      <c r="M841" s="32">
        <v>5000000</v>
      </c>
      <c r="N841" s="30">
        <v>20000000</v>
      </c>
      <c r="O841" s="25" t="s">
        <v>354</v>
      </c>
      <c r="P841" s="25" t="s">
        <v>35</v>
      </c>
      <c r="Q841" s="52" t="s">
        <v>36</v>
      </c>
      <c r="R841" s="85" t="s">
        <v>37</v>
      </c>
    </row>
    <row r="842" spans="1:18" s="54" customFormat="1" ht="120" x14ac:dyDescent="0.25">
      <c r="A842" s="84" t="s">
        <v>48</v>
      </c>
      <c r="B842" s="25" t="s">
        <v>49</v>
      </c>
      <c r="C842" s="25" t="s">
        <v>117</v>
      </c>
      <c r="D842" s="25" t="s">
        <v>127</v>
      </c>
      <c r="E842" s="25" t="s">
        <v>128</v>
      </c>
      <c r="F842" s="31">
        <v>52161505</v>
      </c>
      <c r="G842" s="49" t="s">
        <v>839</v>
      </c>
      <c r="H842" s="31" t="s">
        <v>719</v>
      </c>
      <c r="I842" s="25" t="s">
        <v>195</v>
      </c>
      <c r="J842" s="31" t="s">
        <v>39</v>
      </c>
      <c r="K842" s="31" t="s">
        <v>64</v>
      </c>
      <c r="L842" s="26">
        <v>1</v>
      </c>
      <c r="M842" s="53" t="s">
        <v>37</v>
      </c>
      <c r="N842" s="30">
        <v>146674964</v>
      </c>
      <c r="O842" s="25" t="s">
        <v>121</v>
      </c>
      <c r="P842" s="114" t="s">
        <v>721</v>
      </c>
      <c r="Q842" s="52" t="s">
        <v>36</v>
      </c>
      <c r="R842" s="85" t="s">
        <v>37</v>
      </c>
    </row>
    <row r="843" spans="1:18" s="37" customFormat="1" ht="120" x14ac:dyDescent="0.25">
      <c r="A843" s="77" t="s">
        <v>48</v>
      </c>
      <c r="B843" s="31" t="s">
        <v>49</v>
      </c>
      <c r="C843" s="31" t="s">
        <v>253</v>
      </c>
      <c r="D843" s="31" t="s">
        <v>302</v>
      </c>
      <c r="E843" s="31" t="s">
        <v>303</v>
      </c>
      <c r="F843" s="31">
        <v>80111600</v>
      </c>
      <c r="G843" s="49" t="s">
        <v>840</v>
      </c>
      <c r="H843" s="31" t="s">
        <v>30</v>
      </c>
      <c r="I843" s="31" t="s">
        <v>31</v>
      </c>
      <c r="J843" s="31" t="s">
        <v>817</v>
      </c>
      <c r="K843" s="31" t="s">
        <v>38</v>
      </c>
      <c r="L843" s="26">
        <v>5</v>
      </c>
      <c r="M843" s="32">
        <v>5040000</v>
      </c>
      <c r="N843" s="30">
        <f t="shared" ref="N843" si="156">M843*L843</f>
        <v>25200000</v>
      </c>
      <c r="O843" s="43" t="s">
        <v>258</v>
      </c>
      <c r="P843" s="31" t="s">
        <v>35</v>
      </c>
      <c r="Q843" s="26" t="s">
        <v>36</v>
      </c>
      <c r="R843" s="78" t="s">
        <v>37</v>
      </c>
    </row>
    <row r="844" spans="1:18" s="37" customFormat="1" ht="120" x14ac:dyDescent="0.25">
      <c r="A844" s="77" t="s">
        <v>48</v>
      </c>
      <c r="B844" s="31" t="s">
        <v>49</v>
      </c>
      <c r="C844" s="31" t="s">
        <v>253</v>
      </c>
      <c r="D844" s="31" t="s">
        <v>302</v>
      </c>
      <c r="E844" s="31" t="s">
        <v>303</v>
      </c>
      <c r="F844" s="31">
        <v>80111600</v>
      </c>
      <c r="G844" s="49" t="s">
        <v>841</v>
      </c>
      <c r="H844" s="31" t="s">
        <v>43</v>
      </c>
      <c r="I844" s="31" t="s">
        <v>31</v>
      </c>
      <c r="J844" s="31" t="s">
        <v>817</v>
      </c>
      <c r="K844" s="31" t="s">
        <v>38</v>
      </c>
      <c r="L844" s="26">
        <v>5</v>
      </c>
      <c r="M844" s="32">
        <v>5040000</v>
      </c>
      <c r="N844" s="30">
        <f t="shared" ref="N844" si="157">M844*L844</f>
        <v>25200000</v>
      </c>
      <c r="O844" s="43" t="s">
        <v>258</v>
      </c>
      <c r="P844" s="31" t="s">
        <v>35</v>
      </c>
      <c r="Q844" s="26" t="s">
        <v>36</v>
      </c>
      <c r="R844" s="78" t="s">
        <v>37</v>
      </c>
    </row>
    <row r="845" spans="1:18" s="37" customFormat="1" ht="120" x14ac:dyDescent="0.25">
      <c r="A845" s="77" t="s">
        <v>48</v>
      </c>
      <c r="B845" s="31" t="s">
        <v>49</v>
      </c>
      <c r="C845" s="31" t="s">
        <v>253</v>
      </c>
      <c r="D845" s="31" t="s">
        <v>302</v>
      </c>
      <c r="E845" s="31" t="s">
        <v>303</v>
      </c>
      <c r="F845" s="31">
        <v>80111600</v>
      </c>
      <c r="G845" s="49" t="s">
        <v>842</v>
      </c>
      <c r="H845" s="31" t="s">
        <v>43</v>
      </c>
      <c r="I845" s="31" t="s">
        <v>31</v>
      </c>
      <c r="J845" s="31" t="s">
        <v>39</v>
      </c>
      <c r="K845" s="31" t="s">
        <v>64</v>
      </c>
      <c r="L845" s="26">
        <v>3.5</v>
      </c>
      <c r="M845" s="32">
        <v>6177286</v>
      </c>
      <c r="N845" s="30">
        <f>M845*L845-1</f>
        <v>21620500</v>
      </c>
      <c r="O845" s="43" t="s">
        <v>258</v>
      </c>
      <c r="P845" s="31" t="s">
        <v>35</v>
      </c>
      <c r="Q845" s="26" t="s">
        <v>36</v>
      </c>
      <c r="R845" s="78" t="s">
        <v>37</v>
      </c>
    </row>
    <row r="846" spans="1:18" s="37" customFormat="1" ht="120" x14ac:dyDescent="0.25">
      <c r="A846" s="77" t="s">
        <v>48</v>
      </c>
      <c r="B846" s="31" t="s">
        <v>49</v>
      </c>
      <c r="C846" s="31" t="s">
        <v>117</v>
      </c>
      <c r="D846" s="49" t="s">
        <v>118</v>
      </c>
      <c r="E846" s="49" t="s">
        <v>119</v>
      </c>
      <c r="F846" s="31">
        <v>80111600</v>
      </c>
      <c r="G846" s="49" t="s">
        <v>843</v>
      </c>
      <c r="H846" s="31" t="s">
        <v>43</v>
      </c>
      <c r="I846" s="31" t="s">
        <v>31</v>
      </c>
      <c r="J846" s="31" t="s">
        <v>136</v>
      </c>
      <c r="K846" s="31" t="s">
        <v>844</v>
      </c>
      <c r="L846" s="26">
        <v>2</v>
      </c>
      <c r="M846" s="32">
        <v>8019000</v>
      </c>
      <c r="N846" s="30">
        <f>+M846*L846</f>
        <v>16038000</v>
      </c>
      <c r="O846" s="31" t="s">
        <v>121</v>
      </c>
      <c r="P846" s="31" t="s">
        <v>35</v>
      </c>
      <c r="Q846" s="26" t="s">
        <v>36</v>
      </c>
      <c r="R846" s="78" t="s">
        <v>37</v>
      </c>
    </row>
    <row r="847" spans="1:18" s="37" customFormat="1" ht="120" x14ac:dyDescent="0.25">
      <c r="A847" s="77" t="s">
        <v>48</v>
      </c>
      <c r="B847" s="31" t="s">
        <v>49</v>
      </c>
      <c r="C847" s="31" t="s">
        <v>117</v>
      </c>
      <c r="D847" s="31" t="s">
        <v>127</v>
      </c>
      <c r="E847" s="31" t="s">
        <v>128</v>
      </c>
      <c r="F847" s="31">
        <v>80111600</v>
      </c>
      <c r="G847" s="49" t="s">
        <v>845</v>
      </c>
      <c r="H847" s="31" t="s">
        <v>43</v>
      </c>
      <c r="I847" s="31" t="s">
        <v>31</v>
      </c>
      <c r="J847" s="31" t="s">
        <v>38</v>
      </c>
      <c r="K847" s="31" t="s">
        <v>38</v>
      </c>
      <c r="L847" s="26">
        <v>4.5</v>
      </c>
      <c r="M847" s="32">
        <v>5000000</v>
      </c>
      <c r="N847" s="30">
        <f>+M847*L847</f>
        <v>22500000</v>
      </c>
      <c r="O847" s="31" t="s">
        <v>121</v>
      </c>
      <c r="P847" s="31" t="s">
        <v>35</v>
      </c>
      <c r="Q847" s="26" t="s">
        <v>36</v>
      </c>
      <c r="R847" s="78" t="s">
        <v>37</v>
      </c>
    </row>
    <row r="848" spans="1:18" s="37" customFormat="1" ht="105" x14ac:dyDescent="0.25">
      <c r="A848" s="77" t="s">
        <v>48</v>
      </c>
      <c r="B848" s="31" t="s">
        <v>313</v>
      </c>
      <c r="C848" s="31" t="s">
        <v>314</v>
      </c>
      <c r="D848" s="31" t="s">
        <v>361</v>
      </c>
      <c r="E848" s="31" t="s">
        <v>362</v>
      </c>
      <c r="F848" s="31">
        <v>80111600</v>
      </c>
      <c r="G848" s="49" t="s">
        <v>846</v>
      </c>
      <c r="H848" s="31" t="s">
        <v>43</v>
      </c>
      <c r="I848" s="31" t="s">
        <v>31</v>
      </c>
      <c r="J848" s="31" t="s">
        <v>106</v>
      </c>
      <c r="K848" s="31" t="s">
        <v>100</v>
      </c>
      <c r="L848" s="26">
        <v>1.5</v>
      </c>
      <c r="M848" s="32">
        <v>5000000</v>
      </c>
      <c r="N848" s="30">
        <f t="shared" ref="N848" si="158">+L848*M848</f>
        <v>7500000</v>
      </c>
      <c r="O848" s="36" t="s">
        <v>410</v>
      </c>
      <c r="P848" s="31" t="s">
        <v>35</v>
      </c>
      <c r="Q848" s="26" t="s">
        <v>36</v>
      </c>
      <c r="R848" s="78" t="s">
        <v>37</v>
      </c>
    </row>
    <row r="849" spans="1:18" s="37" customFormat="1" ht="105" x14ac:dyDescent="0.25">
      <c r="A849" s="77" t="s">
        <v>48</v>
      </c>
      <c r="B849" s="31" t="s">
        <v>313</v>
      </c>
      <c r="C849" s="31" t="s">
        <v>314</v>
      </c>
      <c r="D849" s="31" t="s">
        <v>361</v>
      </c>
      <c r="E849" s="31" t="s">
        <v>362</v>
      </c>
      <c r="F849" s="31">
        <v>80111600</v>
      </c>
      <c r="G849" s="49" t="s">
        <v>414</v>
      </c>
      <c r="H849" s="31" t="s">
        <v>43</v>
      </c>
      <c r="I849" s="31" t="s">
        <v>31</v>
      </c>
      <c r="J849" s="31" t="s">
        <v>106</v>
      </c>
      <c r="K849" s="31" t="s">
        <v>100</v>
      </c>
      <c r="L849" s="26">
        <v>2</v>
      </c>
      <c r="M849" s="32">
        <v>5000000</v>
      </c>
      <c r="N849" s="30">
        <f t="shared" ref="N849" si="159">+L849*M849</f>
        <v>10000000</v>
      </c>
      <c r="O849" s="36" t="s">
        <v>410</v>
      </c>
      <c r="P849" s="31" t="s">
        <v>35</v>
      </c>
      <c r="Q849" s="26" t="s">
        <v>36</v>
      </c>
      <c r="R849" s="78" t="s">
        <v>37</v>
      </c>
    </row>
    <row r="850" spans="1:18" s="37" customFormat="1" ht="105" x14ac:dyDescent="0.25">
      <c r="A850" s="77" t="s">
        <v>48</v>
      </c>
      <c r="B850" s="31" t="s">
        <v>313</v>
      </c>
      <c r="C850" s="31" t="s">
        <v>314</v>
      </c>
      <c r="D850" s="31" t="s">
        <v>315</v>
      </c>
      <c r="E850" s="31" t="s">
        <v>376</v>
      </c>
      <c r="F850" s="31">
        <v>80111600</v>
      </c>
      <c r="G850" s="49" t="s">
        <v>847</v>
      </c>
      <c r="H850" s="31" t="s">
        <v>43</v>
      </c>
      <c r="I850" s="31" t="s">
        <v>31</v>
      </c>
      <c r="J850" s="31" t="s">
        <v>100</v>
      </c>
      <c r="K850" s="31" t="s">
        <v>100</v>
      </c>
      <c r="L850" s="26">
        <v>1</v>
      </c>
      <c r="M850" s="32">
        <v>5665000</v>
      </c>
      <c r="N850" s="30">
        <f>+M850*L850</f>
        <v>5665000</v>
      </c>
      <c r="O850" s="41" t="s">
        <v>378</v>
      </c>
      <c r="P850" s="31" t="s">
        <v>35</v>
      </c>
      <c r="Q850" s="26" t="s">
        <v>36</v>
      </c>
      <c r="R850" s="78" t="s">
        <v>37</v>
      </c>
    </row>
    <row r="851" spans="1:18" s="28" customFormat="1" ht="105" x14ac:dyDescent="0.25">
      <c r="A851" s="77" t="s">
        <v>48</v>
      </c>
      <c r="B851" s="31" t="s">
        <v>313</v>
      </c>
      <c r="C851" s="31" t="s">
        <v>314</v>
      </c>
      <c r="D851" s="31" t="s">
        <v>315</v>
      </c>
      <c r="E851" s="31" t="s">
        <v>316</v>
      </c>
      <c r="F851" s="31">
        <v>80111600</v>
      </c>
      <c r="G851" s="49" t="s">
        <v>848</v>
      </c>
      <c r="H851" s="31" t="s">
        <v>43</v>
      </c>
      <c r="I851" s="31" t="s">
        <v>31</v>
      </c>
      <c r="J851" s="31" t="s">
        <v>106</v>
      </c>
      <c r="K851" s="31" t="s">
        <v>100</v>
      </c>
      <c r="L851" s="26">
        <v>2</v>
      </c>
      <c r="M851" s="32">
        <v>6500000</v>
      </c>
      <c r="N851" s="30">
        <v>13000000</v>
      </c>
      <c r="O851" s="36" t="s">
        <v>334</v>
      </c>
      <c r="P851" s="31" t="s">
        <v>35</v>
      </c>
      <c r="Q851" s="26" t="s">
        <v>36</v>
      </c>
      <c r="R851" s="78" t="s">
        <v>37</v>
      </c>
    </row>
    <row r="852" spans="1:18" s="28" customFormat="1" ht="135" x14ac:dyDescent="0.25">
      <c r="A852" s="77" t="s">
        <v>48</v>
      </c>
      <c r="B852" s="31" t="s">
        <v>49</v>
      </c>
      <c r="C852" s="31" t="s">
        <v>50</v>
      </c>
      <c r="D852" s="31" t="s">
        <v>51</v>
      </c>
      <c r="E852" s="31" t="s">
        <v>52</v>
      </c>
      <c r="F852" s="31">
        <v>80111600</v>
      </c>
      <c r="G852" s="49" t="s">
        <v>849</v>
      </c>
      <c r="H852" s="25" t="s">
        <v>43</v>
      </c>
      <c r="I852" s="25" t="s">
        <v>31</v>
      </c>
      <c r="J852" s="31" t="s">
        <v>39</v>
      </c>
      <c r="K852" s="31" t="s">
        <v>39</v>
      </c>
      <c r="L852" s="26">
        <v>5</v>
      </c>
      <c r="M852" s="53">
        <v>5000000</v>
      </c>
      <c r="N852" s="30">
        <v>25000000</v>
      </c>
      <c r="O852" s="25" t="s">
        <v>55</v>
      </c>
      <c r="P852" s="29" t="s">
        <v>35</v>
      </c>
      <c r="Q852" s="29" t="s">
        <v>36</v>
      </c>
      <c r="R852" s="79" t="s">
        <v>37</v>
      </c>
    </row>
    <row r="853" spans="1:18" s="28" customFormat="1" ht="135" x14ac:dyDescent="0.25">
      <c r="A853" s="77" t="s">
        <v>48</v>
      </c>
      <c r="B853" s="31" t="s">
        <v>49</v>
      </c>
      <c r="C853" s="31" t="s">
        <v>50</v>
      </c>
      <c r="D853" s="31" t="s">
        <v>51</v>
      </c>
      <c r="E853" s="31" t="s">
        <v>52</v>
      </c>
      <c r="F853" s="31">
        <v>80111600</v>
      </c>
      <c r="G853" s="49" t="s">
        <v>850</v>
      </c>
      <c r="H853" s="25" t="s">
        <v>475</v>
      </c>
      <c r="I853" s="25" t="s">
        <v>31</v>
      </c>
      <c r="J853" s="31" t="s">
        <v>38</v>
      </c>
      <c r="K853" s="31" t="s">
        <v>39</v>
      </c>
      <c r="L853" s="26">
        <v>6</v>
      </c>
      <c r="M853" s="53">
        <v>3421000</v>
      </c>
      <c r="N853" s="30">
        <v>20526000</v>
      </c>
      <c r="O853" s="25" t="s">
        <v>55</v>
      </c>
      <c r="P853" s="29" t="s">
        <v>35</v>
      </c>
      <c r="Q853" s="29" t="s">
        <v>36</v>
      </c>
      <c r="R853" s="79" t="s">
        <v>37</v>
      </c>
    </row>
    <row r="854" spans="1:18" s="28" customFormat="1" ht="135" x14ac:dyDescent="0.25">
      <c r="A854" s="77" t="s">
        <v>48</v>
      </c>
      <c r="B854" s="31" t="s">
        <v>49</v>
      </c>
      <c r="C854" s="31" t="s">
        <v>50</v>
      </c>
      <c r="D854" s="31" t="s">
        <v>51</v>
      </c>
      <c r="E854" s="31" t="s">
        <v>52</v>
      </c>
      <c r="F854" s="31">
        <v>80111600</v>
      </c>
      <c r="G854" s="49" t="s">
        <v>851</v>
      </c>
      <c r="H854" s="25" t="s">
        <v>30</v>
      </c>
      <c r="I854" s="25" t="s">
        <v>31</v>
      </c>
      <c r="J854" s="31" t="s">
        <v>106</v>
      </c>
      <c r="K854" s="31" t="s">
        <v>106</v>
      </c>
      <c r="L854" s="26">
        <v>5.5</v>
      </c>
      <c r="M854" s="53">
        <v>3400000</v>
      </c>
      <c r="N854" s="30">
        <v>18700000</v>
      </c>
      <c r="O854" s="25" t="s">
        <v>55</v>
      </c>
      <c r="P854" s="29" t="s">
        <v>35</v>
      </c>
      <c r="Q854" s="29" t="s">
        <v>36</v>
      </c>
      <c r="R854" s="79" t="s">
        <v>37</v>
      </c>
    </row>
    <row r="855" spans="1:18" s="28" customFormat="1" ht="135" x14ac:dyDescent="0.25">
      <c r="A855" s="77" t="s">
        <v>48</v>
      </c>
      <c r="B855" s="31" t="s">
        <v>49</v>
      </c>
      <c r="C855" s="31" t="s">
        <v>50</v>
      </c>
      <c r="D855" s="31" t="s">
        <v>51</v>
      </c>
      <c r="E855" s="31" t="s">
        <v>52</v>
      </c>
      <c r="F855" s="31">
        <v>80111600</v>
      </c>
      <c r="G855" s="49" t="s">
        <v>852</v>
      </c>
      <c r="H855" s="25" t="s">
        <v>30</v>
      </c>
      <c r="I855" s="25" t="s">
        <v>31</v>
      </c>
      <c r="J855" s="31" t="s">
        <v>106</v>
      </c>
      <c r="K855" s="31" t="s">
        <v>106</v>
      </c>
      <c r="L855" s="26">
        <v>5</v>
      </c>
      <c r="M855" s="53">
        <v>3421000</v>
      </c>
      <c r="N855" s="30">
        <v>17105000</v>
      </c>
      <c r="O855" s="25" t="s">
        <v>55</v>
      </c>
      <c r="P855" s="29" t="s">
        <v>35</v>
      </c>
      <c r="Q855" s="29" t="s">
        <v>36</v>
      </c>
      <c r="R855" s="79" t="s">
        <v>37</v>
      </c>
    </row>
    <row r="856" spans="1:18" s="28" customFormat="1" ht="135" x14ac:dyDescent="0.25">
      <c r="A856" s="77" t="s">
        <v>48</v>
      </c>
      <c r="B856" s="31" t="s">
        <v>49</v>
      </c>
      <c r="C856" s="31" t="s">
        <v>50</v>
      </c>
      <c r="D856" s="31" t="s">
        <v>51</v>
      </c>
      <c r="E856" s="31" t="s">
        <v>52</v>
      </c>
      <c r="F856" s="31">
        <v>80111600</v>
      </c>
      <c r="G856" s="49" t="s">
        <v>850</v>
      </c>
      <c r="H856" s="25" t="s">
        <v>43</v>
      </c>
      <c r="I856" s="25" t="s">
        <v>31</v>
      </c>
      <c r="J856" s="31" t="s">
        <v>38</v>
      </c>
      <c r="K856" s="31" t="s">
        <v>38</v>
      </c>
      <c r="L856" s="26">
        <v>6</v>
      </c>
      <c r="M856" s="53">
        <v>3421000</v>
      </c>
      <c r="N856" s="30">
        <v>20526000</v>
      </c>
      <c r="O856" s="25" t="s">
        <v>55</v>
      </c>
      <c r="P856" s="29" t="s">
        <v>35</v>
      </c>
      <c r="Q856" s="29" t="s">
        <v>36</v>
      </c>
      <c r="R856" s="79" t="s">
        <v>37</v>
      </c>
    </row>
    <row r="857" spans="1:18" s="28" customFormat="1" ht="135" x14ac:dyDescent="0.25">
      <c r="A857" s="77" t="s">
        <v>48</v>
      </c>
      <c r="B857" s="31" t="s">
        <v>49</v>
      </c>
      <c r="C857" s="31" t="s">
        <v>50</v>
      </c>
      <c r="D857" s="31" t="s">
        <v>51</v>
      </c>
      <c r="E857" s="31" t="s">
        <v>52</v>
      </c>
      <c r="F857" s="31">
        <v>80111600</v>
      </c>
      <c r="G857" s="49" t="s">
        <v>853</v>
      </c>
      <c r="H857" s="25" t="s">
        <v>475</v>
      </c>
      <c r="I857" s="25" t="s">
        <v>31</v>
      </c>
      <c r="J857" s="31" t="s">
        <v>38</v>
      </c>
      <c r="K857" s="31" t="s">
        <v>39</v>
      </c>
      <c r="L857" s="26">
        <v>6</v>
      </c>
      <c r="M857" s="53">
        <v>4000000</v>
      </c>
      <c r="N857" s="30">
        <v>24000000</v>
      </c>
      <c r="O857" s="25" t="s">
        <v>55</v>
      </c>
      <c r="P857" s="29" t="s">
        <v>35</v>
      </c>
      <c r="Q857" s="29" t="s">
        <v>36</v>
      </c>
      <c r="R857" s="79" t="s">
        <v>37</v>
      </c>
    </row>
    <row r="858" spans="1:18" s="28" customFormat="1" ht="135" x14ac:dyDescent="0.25">
      <c r="A858" s="77" t="s">
        <v>48</v>
      </c>
      <c r="B858" s="31" t="s">
        <v>49</v>
      </c>
      <c r="C858" s="31" t="s">
        <v>50</v>
      </c>
      <c r="D858" s="31" t="s">
        <v>51</v>
      </c>
      <c r="E858" s="31" t="s">
        <v>52</v>
      </c>
      <c r="F858" s="31">
        <v>80111600</v>
      </c>
      <c r="G858" s="49" t="s">
        <v>854</v>
      </c>
      <c r="H858" s="25" t="s">
        <v>43</v>
      </c>
      <c r="I858" s="25" t="s">
        <v>31</v>
      </c>
      <c r="J858" s="31" t="s">
        <v>38</v>
      </c>
      <c r="K858" s="31" t="s">
        <v>38</v>
      </c>
      <c r="L858" s="26">
        <v>6</v>
      </c>
      <c r="M858" s="53">
        <v>5000000</v>
      </c>
      <c r="N858" s="30">
        <v>30000000</v>
      </c>
      <c r="O858" s="25" t="s">
        <v>55</v>
      </c>
      <c r="P858" s="29" t="s">
        <v>35</v>
      </c>
      <c r="Q858" s="29" t="s">
        <v>36</v>
      </c>
      <c r="R858" s="79" t="s">
        <v>37</v>
      </c>
    </row>
    <row r="859" spans="1:18" s="28" customFormat="1" ht="135" x14ac:dyDescent="0.25">
      <c r="A859" s="77" t="s">
        <v>48</v>
      </c>
      <c r="B859" s="31" t="s">
        <v>49</v>
      </c>
      <c r="C859" s="31" t="s">
        <v>50</v>
      </c>
      <c r="D859" s="31" t="s">
        <v>51</v>
      </c>
      <c r="E859" s="31" t="s">
        <v>52</v>
      </c>
      <c r="F859" s="31">
        <v>80111600</v>
      </c>
      <c r="G859" s="49" t="s">
        <v>855</v>
      </c>
      <c r="H859" s="25" t="s">
        <v>475</v>
      </c>
      <c r="I859" s="25" t="s">
        <v>31</v>
      </c>
      <c r="J859" s="31" t="s">
        <v>38</v>
      </c>
      <c r="K859" s="31" t="s">
        <v>39</v>
      </c>
      <c r="L859" s="26">
        <v>6</v>
      </c>
      <c r="M859" s="53">
        <v>4800000</v>
      </c>
      <c r="N859" s="30">
        <v>28800000</v>
      </c>
      <c r="O859" s="25" t="s">
        <v>55</v>
      </c>
      <c r="P859" s="29" t="s">
        <v>35</v>
      </c>
      <c r="Q859" s="29" t="s">
        <v>36</v>
      </c>
      <c r="R859" s="79" t="s">
        <v>37</v>
      </c>
    </row>
    <row r="860" spans="1:18" s="28" customFormat="1" ht="135" x14ac:dyDescent="0.25">
      <c r="A860" s="77" t="s">
        <v>48</v>
      </c>
      <c r="B860" s="31" t="s">
        <v>49</v>
      </c>
      <c r="C860" s="31" t="s">
        <v>50</v>
      </c>
      <c r="D860" s="31" t="s">
        <v>51</v>
      </c>
      <c r="E860" s="31" t="s">
        <v>52</v>
      </c>
      <c r="F860" s="31">
        <v>80111600</v>
      </c>
      <c r="G860" s="49" t="s">
        <v>856</v>
      </c>
      <c r="H860" s="25" t="s">
        <v>43</v>
      </c>
      <c r="I860" s="25" t="s">
        <v>31</v>
      </c>
      <c r="J860" s="31" t="s">
        <v>38</v>
      </c>
      <c r="K860" s="31" t="s">
        <v>39</v>
      </c>
      <c r="L860" s="26">
        <v>6</v>
      </c>
      <c r="M860" s="53">
        <v>5000000</v>
      </c>
      <c r="N860" s="30">
        <v>30000000</v>
      </c>
      <c r="O860" s="25" t="s">
        <v>55</v>
      </c>
      <c r="P860" s="29" t="s">
        <v>35</v>
      </c>
      <c r="Q860" s="29" t="s">
        <v>36</v>
      </c>
      <c r="R860" s="79" t="s">
        <v>37</v>
      </c>
    </row>
    <row r="861" spans="1:18" s="28" customFormat="1" ht="135" x14ac:dyDescent="0.25">
      <c r="A861" s="77" t="s">
        <v>48</v>
      </c>
      <c r="B861" s="31" t="s">
        <v>49</v>
      </c>
      <c r="C861" s="31" t="s">
        <v>50</v>
      </c>
      <c r="D861" s="31" t="s">
        <v>51</v>
      </c>
      <c r="E861" s="31" t="s">
        <v>52</v>
      </c>
      <c r="F861" s="31">
        <v>80111600</v>
      </c>
      <c r="G861" s="49" t="s">
        <v>857</v>
      </c>
      <c r="H861" s="25" t="s">
        <v>30</v>
      </c>
      <c r="I861" s="25" t="s">
        <v>31</v>
      </c>
      <c r="J861" s="31" t="s">
        <v>38</v>
      </c>
      <c r="K861" s="31" t="s">
        <v>39</v>
      </c>
      <c r="L861" s="26">
        <v>6</v>
      </c>
      <c r="M861" s="53">
        <v>3421000</v>
      </c>
      <c r="N861" s="30">
        <v>20526000</v>
      </c>
      <c r="O861" s="25" t="s">
        <v>55</v>
      </c>
      <c r="P861" s="29" t="s">
        <v>35</v>
      </c>
      <c r="Q861" s="29" t="s">
        <v>36</v>
      </c>
      <c r="R861" s="79" t="s">
        <v>37</v>
      </c>
    </row>
    <row r="862" spans="1:18" s="28" customFormat="1" ht="120" x14ac:dyDescent="0.25">
      <c r="A862" s="77" t="s">
        <v>48</v>
      </c>
      <c r="B862" s="31" t="s">
        <v>49</v>
      </c>
      <c r="C862" s="31" t="s">
        <v>117</v>
      </c>
      <c r="D862" s="31" t="s">
        <v>127</v>
      </c>
      <c r="E862" s="31" t="s">
        <v>128</v>
      </c>
      <c r="F862" s="31" t="s">
        <v>497</v>
      </c>
      <c r="G862" s="49" t="s">
        <v>730</v>
      </c>
      <c r="H862" s="55" t="s">
        <v>858</v>
      </c>
      <c r="I862" s="55" t="s">
        <v>201</v>
      </c>
      <c r="J862" s="31" t="s">
        <v>125</v>
      </c>
      <c r="K862" s="31" t="s">
        <v>39</v>
      </c>
      <c r="L862" s="26">
        <v>1</v>
      </c>
      <c r="M862" s="53" t="s">
        <v>37</v>
      </c>
      <c r="N862" s="30">
        <v>28000000</v>
      </c>
      <c r="O862" s="59" t="s">
        <v>859</v>
      </c>
      <c r="P862" s="114" t="s">
        <v>721</v>
      </c>
      <c r="Q862" s="26" t="s">
        <v>36</v>
      </c>
      <c r="R862" s="78" t="s">
        <v>37</v>
      </c>
    </row>
    <row r="863" spans="1:18" s="28" customFormat="1" ht="120" x14ac:dyDescent="0.25">
      <c r="A863" s="77" t="s">
        <v>48</v>
      </c>
      <c r="B863" s="31" t="s">
        <v>49</v>
      </c>
      <c r="C863" s="31" t="s">
        <v>117</v>
      </c>
      <c r="D863" s="31" t="s">
        <v>127</v>
      </c>
      <c r="E863" s="31" t="s">
        <v>128</v>
      </c>
      <c r="F863" s="31" t="s">
        <v>860</v>
      </c>
      <c r="G863" s="49" t="s">
        <v>861</v>
      </c>
      <c r="H863" s="55" t="s">
        <v>719</v>
      </c>
      <c r="I863" s="55" t="s">
        <v>862</v>
      </c>
      <c r="J863" s="31" t="s">
        <v>39</v>
      </c>
      <c r="K863" s="31" t="s">
        <v>64</v>
      </c>
      <c r="L863" s="26">
        <v>1</v>
      </c>
      <c r="M863" s="53" t="s">
        <v>37</v>
      </c>
      <c r="N863" s="30">
        <v>43893037</v>
      </c>
      <c r="O863" s="59" t="s">
        <v>859</v>
      </c>
      <c r="P863" s="114" t="s">
        <v>721</v>
      </c>
      <c r="Q863" s="26" t="s">
        <v>36</v>
      </c>
      <c r="R863" s="78" t="s">
        <v>37</v>
      </c>
    </row>
    <row r="864" spans="1:18" s="28" customFormat="1" ht="105" x14ac:dyDescent="0.25">
      <c r="A864" s="77" t="s">
        <v>48</v>
      </c>
      <c r="B864" s="31" t="s">
        <v>49</v>
      </c>
      <c r="C864" s="31" t="s">
        <v>453</v>
      </c>
      <c r="D864" s="31" t="s">
        <v>51</v>
      </c>
      <c r="E864" s="31" t="s">
        <v>454</v>
      </c>
      <c r="F864" s="31">
        <v>80111600</v>
      </c>
      <c r="G864" s="49" t="s">
        <v>863</v>
      </c>
      <c r="H864" s="55" t="s">
        <v>30</v>
      </c>
      <c r="I864" s="55" t="s">
        <v>31</v>
      </c>
      <c r="J864" s="31" t="s">
        <v>39</v>
      </c>
      <c r="K864" s="31" t="s">
        <v>106</v>
      </c>
      <c r="L864" s="26">
        <v>5</v>
      </c>
      <c r="M864" s="53">
        <v>3421000</v>
      </c>
      <c r="N864" s="30">
        <v>17105000</v>
      </c>
      <c r="O864" s="55" t="s">
        <v>456</v>
      </c>
      <c r="P864" s="31" t="s">
        <v>35</v>
      </c>
      <c r="Q864" s="26" t="s">
        <v>36</v>
      </c>
      <c r="R864" s="78" t="s">
        <v>37</v>
      </c>
    </row>
    <row r="865" spans="1:18" s="28" customFormat="1" ht="120" x14ac:dyDescent="0.25">
      <c r="A865" s="77" t="s">
        <v>48</v>
      </c>
      <c r="B865" s="31" t="s">
        <v>49</v>
      </c>
      <c r="C865" s="31" t="s">
        <v>253</v>
      </c>
      <c r="D865" s="31" t="s">
        <v>302</v>
      </c>
      <c r="E865" s="31" t="s">
        <v>303</v>
      </c>
      <c r="F865" s="31" t="s">
        <v>864</v>
      </c>
      <c r="G865" s="49" t="s">
        <v>734</v>
      </c>
      <c r="H865" s="31" t="s">
        <v>30</v>
      </c>
      <c r="I865" s="31" t="s">
        <v>865</v>
      </c>
      <c r="J865" s="31" t="s">
        <v>38</v>
      </c>
      <c r="K865" s="31" t="s">
        <v>39</v>
      </c>
      <c r="L865" s="26">
        <v>1</v>
      </c>
      <c r="M865" s="53" t="s">
        <v>37</v>
      </c>
      <c r="N865" s="30">
        <v>83500000</v>
      </c>
      <c r="O865" s="31" t="s">
        <v>258</v>
      </c>
      <c r="P865" s="31" t="s">
        <v>35</v>
      </c>
      <c r="Q865" s="26" t="s">
        <v>36</v>
      </c>
      <c r="R865" s="78" t="s">
        <v>37</v>
      </c>
    </row>
    <row r="866" spans="1:18" s="28" customFormat="1" ht="120" x14ac:dyDescent="0.25">
      <c r="A866" s="77" t="s">
        <v>48</v>
      </c>
      <c r="B866" s="31" t="s">
        <v>49</v>
      </c>
      <c r="C866" s="31" t="s">
        <v>117</v>
      </c>
      <c r="D866" s="31" t="s">
        <v>127</v>
      </c>
      <c r="E866" s="31" t="s">
        <v>128</v>
      </c>
      <c r="F866" s="31">
        <v>80111600</v>
      </c>
      <c r="G866" s="49" t="s">
        <v>866</v>
      </c>
      <c r="H866" s="25" t="s">
        <v>43</v>
      </c>
      <c r="I866" s="25" t="s">
        <v>31</v>
      </c>
      <c r="J866" s="31" t="s">
        <v>136</v>
      </c>
      <c r="K866" s="31" t="s">
        <v>136</v>
      </c>
      <c r="L866" s="26" t="s">
        <v>867</v>
      </c>
      <c r="M866" s="53">
        <v>3090000</v>
      </c>
      <c r="N866" s="30">
        <v>6489000</v>
      </c>
      <c r="O866" s="25" t="s">
        <v>121</v>
      </c>
      <c r="P866" s="31" t="s">
        <v>35</v>
      </c>
      <c r="Q866" s="26" t="s">
        <v>36</v>
      </c>
      <c r="R866" s="78" t="s">
        <v>37</v>
      </c>
    </row>
    <row r="867" spans="1:18" s="28" customFormat="1" ht="120" x14ac:dyDescent="0.25">
      <c r="A867" s="77" t="s">
        <v>48</v>
      </c>
      <c r="B867" s="31" t="s">
        <v>49</v>
      </c>
      <c r="C867" s="31" t="s">
        <v>117</v>
      </c>
      <c r="D867" s="31" t="s">
        <v>127</v>
      </c>
      <c r="E867" s="31" t="s">
        <v>128</v>
      </c>
      <c r="F867" s="31">
        <v>80111600</v>
      </c>
      <c r="G867" s="49" t="s">
        <v>868</v>
      </c>
      <c r="H867" s="25" t="s">
        <v>30</v>
      </c>
      <c r="I867" s="25" t="s">
        <v>31</v>
      </c>
      <c r="J867" s="31" t="s">
        <v>136</v>
      </c>
      <c r="K867" s="31" t="s">
        <v>136</v>
      </c>
      <c r="L867" s="26">
        <v>1</v>
      </c>
      <c r="M867" s="53">
        <v>6000000</v>
      </c>
      <c r="N867" s="30">
        <v>9000000</v>
      </c>
      <c r="O867" s="25" t="s">
        <v>121</v>
      </c>
      <c r="P867" s="31" t="s">
        <v>35</v>
      </c>
      <c r="Q867" s="26" t="s">
        <v>36</v>
      </c>
      <c r="R867" s="78" t="s">
        <v>37</v>
      </c>
    </row>
    <row r="868" spans="1:18" s="28" customFormat="1" ht="120" x14ac:dyDescent="0.25">
      <c r="A868" s="77" t="s">
        <v>48</v>
      </c>
      <c r="B868" s="31" t="s">
        <v>49</v>
      </c>
      <c r="C868" s="31" t="s">
        <v>117</v>
      </c>
      <c r="D868" s="31" t="s">
        <v>127</v>
      </c>
      <c r="E868" s="31" t="s">
        <v>128</v>
      </c>
      <c r="F868" s="31">
        <v>80111600</v>
      </c>
      <c r="G868" s="49" t="s">
        <v>367</v>
      </c>
      <c r="H868" s="25" t="s">
        <v>30</v>
      </c>
      <c r="I868" s="25" t="s">
        <v>31</v>
      </c>
      <c r="J868" s="31" t="s">
        <v>91</v>
      </c>
      <c r="K868" s="31" t="s">
        <v>39</v>
      </c>
      <c r="L868" s="26" t="s">
        <v>869</v>
      </c>
      <c r="M868" s="32">
        <v>4000000</v>
      </c>
      <c r="N868" s="30">
        <v>18000000</v>
      </c>
      <c r="O868" s="25" t="s">
        <v>121</v>
      </c>
      <c r="P868" s="31" t="s">
        <v>35</v>
      </c>
      <c r="Q868" s="26" t="s">
        <v>36</v>
      </c>
      <c r="R868" s="78" t="s">
        <v>37</v>
      </c>
    </row>
    <row r="869" spans="1:18" s="28" customFormat="1" ht="120" x14ac:dyDescent="0.25">
      <c r="A869" s="77" t="s">
        <v>48</v>
      </c>
      <c r="B869" s="31" t="s">
        <v>49</v>
      </c>
      <c r="C869" s="31" t="s">
        <v>117</v>
      </c>
      <c r="D869" s="31" t="s">
        <v>127</v>
      </c>
      <c r="E869" s="31" t="s">
        <v>128</v>
      </c>
      <c r="F869" s="31">
        <v>80111600</v>
      </c>
      <c r="G869" s="49" t="s">
        <v>372</v>
      </c>
      <c r="H869" s="25" t="s">
        <v>30</v>
      </c>
      <c r="I869" s="25" t="s">
        <v>31</v>
      </c>
      <c r="J869" s="31" t="s">
        <v>91</v>
      </c>
      <c r="K869" s="31" t="s">
        <v>39</v>
      </c>
      <c r="L869" s="26" t="s">
        <v>869</v>
      </c>
      <c r="M869" s="32">
        <v>3600000</v>
      </c>
      <c r="N869" s="30">
        <v>16200000</v>
      </c>
      <c r="O869" s="25" t="s">
        <v>121</v>
      </c>
      <c r="P869" s="31" t="s">
        <v>35</v>
      </c>
      <c r="Q869" s="26" t="s">
        <v>36</v>
      </c>
      <c r="R869" s="78" t="s">
        <v>37</v>
      </c>
    </row>
    <row r="870" spans="1:18" s="28" customFormat="1" ht="120" x14ac:dyDescent="0.25">
      <c r="A870" s="77" t="s">
        <v>48</v>
      </c>
      <c r="B870" s="31" t="s">
        <v>49</v>
      </c>
      <c r="C870" s="31" t="s">
        <v>117</v>
      </c>
      <c r="D870" s="31" t="s">
        <v>127</v>
      </c>
      <c r="E870" s="31" t="s">
        <v>128</v>
      </c>
      <c r="F870" s="31">
        <v>52161505</v>
      </c>
      <c r="G870" s="49" t="s">
        <v>870</v>
      </c>
      <c r="H870" s="25" t="s">
        <v>743</v>
      </c>
      <c r="I870" s="25" t="s">
        <v>195</v>
      </c>
      <c r="J870" s="31" t="s">
        <v>38</v>
      </c>
      <c r="K870" s="31" t="s">
        <v>91</v>
      </c>
      <c r="L870" s="26">
        <v>1</v>
      </c>
      <c r="M870" s="53" t="s">
        <v>37</v>
      </c>
      <c r="N870" s="30">
        <v>89000000</v>
      </c>
      <c r="O870" s="31" t="s">
        <v>871</v>
      </c>
      <c r="P870" s="29" t="s">
        <v>738</v>
      </c>
      <c r="Q870" s="26" t="s">
        <v>36</v>
      </c>
      <c r="R870" s="78" t="s">
        <v>37</v>
      </c>
    </row>
    <row r="871" spans="1:18" s="28" customFormat="1" ht="120" x14ac:dyDescent="0.25">
      <c r="A871" s="77" t="s">
        <v>48</v>
      </c>
      <c r="B871" s="31" t="s">
        <v>49</v>
      </c>
      <c r="C871" s="31" t="s">
        <v>117</v>
      </c>
      <c r="D871" s="31" t="s">
        <v>127</v>
      </c>
      <c r="E871" s="31" t="s">
        <v>128</v>
      </c>
      <c r="F871" s="26" t="s">
        <v>757</v>
      </c>
      <c r="G871" s="49" t="s">
        <v>734</v>
      </c>
      <c r="H871" s="25" t="s">
        <v>743</v>
      </c>
      <c r="I871" s="25" t="s">
        <v>872</v>
      </c>
      <c r="J871" s="31" t="s">
        <v>38</v>
      </c>
      <c r="K871" s="31" t="s">
        <v>39</v>
      </c>
      <c r="L871" s="26">
        <v>1</v>
      </c>
      <c r="M871" s="53" t="s">
        <v>37</v>
      </c>
      <c r="N871" s="30">
        <v>54611800</v>
      </c>
      <c r="O871" s="31" t="s">
        <v>871</v>
      </c>
      <c r="P871" s="29" t="s">
        <v>738</v>
      </c>
      <c r="Q871" s="26" t="s">
        <v>36</v>
      </c>
      <c r="R871" s="78" t="s">
        <v>37</v>
      </c>
    </row>
    <row r="872" spans="1:18" s="28" customFormat="1" ht="120" x14ac:dyDescent="0.25">
      <c r="A872" s="77" t="s">
        <v>492</v>
      </c>
      <c r="B872" s="31" t="s">
        <v>493</v>
      </c>
      <c r="C872" s="31" t="s">
        <v>494</v>
      </c>
      <c r="D872" s="31" t="s">
        <v>508</v>
      </c>
      <c r="E872" s="31" t="s">
        <v>610</v>
      </c>
      <c r="F872" s="26">
        <v>80111600</v>
      </c>
      <c r="G872" s="49" t="s">
        <v>873</v>
      </c>
      <c r="H872" s="31" t="s">
        <v>43</v>
      </c>
      <c r="I872" s="31" t="s">
        <v>31</v>
      </c>
      <c r="J872" s="31" t="s">
        <v>136</v>
      </c>
      <c r="K872" s="31" t="s">
        <v>136</v>
      </c>
      <c r="L872" s="26">
        <v>2</v>
      </c>
      <c r="M872" s="32">
        <v>4878600</v>
      </c>
      <c r="N872" s="30">
        <v>9757200</v>
      </c>
      <c r="O872" s="31" t="s">
        <v>449</v>
      </c>
      <c r="P872" s="31" t="s">
        <v>35</v>
      </c>
      <c r="Q872" s="26" t="s">
        <v>36</v>
      </c>
      <c r="R872" s="78" t="s">
        <v>37</v>
      </c>
    </row>
    <row r="873" spans="1:18" s="28" customFormat="1" ht="135" x14ac:dyDescent="0.25">
      <c r="A873" s="77" t="s">
        <v>492</v>
      </c>
      <c r="B873" s="31" t="s">
        <v>493</v>
      </c>
      <c r="C873" s="31" t="s">
        <v>494</v>
      </c>
      <c r="D873" s="31" t="s">
        <v>508</v>
      </c>
      <c r="E873" s="31" t="s">
        <v>610</v>
      </c>
      <c r="F873" s="31">
        <v>80111600</v>
      </c>
      <c r="G873" s="49" t="s">
        <v>874</v>
      </c>
      <c r="H873" s="31" t="s">
        <v>43</v>
      </c>
      <c r="I873" s="31" t="s">
        <v>31</v>
      </c>
      <c r="J873" s="31" t="s">
        <v>136</v>
      </c>
      <c r="K873" s="31" t="s">
        <v>136</v>
      </c>
      <c r="L873" s="26">
        <v>3</v>
      </c>
      <c r="M873" s="32">
        <v>5500000</v>
      </c>
      <c r="N873" s="30">
        <f>+M873*L873</f>
        <v>16500000</v>
      </c>
      <c r="O873" s="31" t="s">
        <v>449</v>
      </c>
      <c r="P873" s="31" t="s">
        <v>35</v>
      </c>
      <c r="Q873" s="26" t="s">
        <v>36</v>
      </c>
      <c r="R873" s="78" t="s">
        <v>37</v>
      </c>
    </row>
    <row r="874" spans="1:18" s="28" customFormat="1" ht="150" x14ac:dyDescent="0.25">
      <c r="A874" s="77" t="s">
        <v>492</v>
      </c>
      <c r="B874" s="31" t="s">
        <v>493</v>
      </c>
      <c r="C874" s="34" t="s">
        <v>494</v>
      </c>
      <c r="D874" s="41" t="s">
        <v>495</v>
      </c>
      <c r="E874" s="41" t="s">
        <v>496</v>
      </c>
      <c r="F874" s="59">
        <v>80111600</v>
      </c>
      <c r="G874" s="49" t="s">
        <v>875</v>
      </c>
      <c r="H874" s="59" t="s">
        <v>43</v>
      </c>
      <c r="I874" s="59" t="s">
        <v>502</v>
      </c>
      <c r="J874" s="31" t="s">
        <v>39</v>
      </c>
      <c r="K874" s="31" t="s">
        <v>136</v>
      </c>
      <c r="L874" s="26">
        <v>4</v>
      </c>
      <c r="M874" s="32">
        <v>3776285</v>
      </c>
      <c r="N874" s="30">
        <v>15105140</v>
      </c>
      <c r="O874" s="36" t="s">
        <v>225</v>
      </c>
      <c r="P874" s="31" t="s">
        <v>35</v>
      </c>
      <c r="Q874" s="26" t="s">
        <v>36</v>
      </c>
      <c r="R874" s="78" t="s">
        <v>37</v>
      </c>
    </row>
    <row r="875" spans="1:18" s="28" customFormat="1" ht="105" x14ac:dyDescent="0.25">
      <c r="A875" s="77" t="s">
        <v>48</v>
      </c>
      <c r="B875" s="31" t="s">
        <v>49</v>
      </c>
      <c r="C875" s="31" t="s">
        <v>453</v>
      </c>
      <c r="D875" s="31" t="s">
        <v>51</v>
      </c>
      <c r="E875" s="31" t="s">
        <v>454</v>
      </c>
      <c r="F875" s="69">
        <v>80111600</v>
      </c>
      <c r="G875" s="49" t="s">
        <v>876</v>
      </c>
      <c r="H875" s="55" t="s">
        <v>481</v>
      </c>
      <c r="I875" s="55" t="s">
        <v>31</v>
      </c>
      <c r="J875" s="31" t="s">
        <v>106</v>
      </c>
      <c r="K875" s="31" t="s">
        <v>106</v>
      </c>
      <c r="L875" s="26">
        <v>1</v>
      </c>
      <c r="M875" s="53" t="s">
        <v>37</v>
      </c>
      <c r="N875" s="30">
        <v>2202408</v>
      </c>
      <c r="O875" s="31" t="s">
        <v>456</v>
      </c>
      <c r="P875" s="31" t="s">
        <v>35</v>
      </c>
      <c r="Q875" s="26" t="s">
        <v>36</v>
      </c>
      <c r="R875" s="78" t="s">
        <v>37</v>
      </c>
    </row>
    <row r="876" spans="1:18" s="28" customFormat="1" ht="105" x14ac:dyDescent="0.25">
      <c r="A876" s="77" t="s">
        <v>48</v>
      </c>
      <c r="B876" s="31" t="s">
        <v>313</v>
      </c>
      <c r="C876" s="31" t="s">
        <v>314</v>
      </c>
      <c r="D876" s="31" t="s">
        <v>315</v>
      </c>
      <c r="E876" s="31" t="s">
        <v>316</v>
      </c>
      <c r="F876" s="31">
        <v>80111600</v>
      </c>
      <c r="G876" s="49" t="s">
        <v>877</v>
      </c>
      <c r="H876" s="31" t="s">
        <v>43</v>
      </c>
      <c r="I876" s="31" t="s">
        <v>31</v>
      </c>
      <c r="J876" s="31" t="s">
        <v>100</v>
      </c>
      <c r="K876" s="31" t="s">
        <v>136</v>
      </c>
      <c r="L876" s="26">
        <v>2</v>
      </c>
      <c r="M876" s="32">
        <v>5000000</v>
      </c>
      <c r="N876" s="30">
        <v>10000000</v>
      </c>
      <c r="O876" s="36" t="s">
        <v>334</v>
      </c>
      <c r="P876" s="31" t="s">
        <v>35</v>
      </c>
      <c r="Q876" s="26" t="s">
        <v>36</v>
      </c>
      <c r="R876" s="78" t="s">
        <v>37</v>
      </c>
    </row>
    <row r="877" spans="1:18" s="28" customFormat="1" ht="135" x14ac:dyDescent="0.25">
      <c r="A877" s="77" t="s">
        <v>48</v>
      </c>
      <c r="B877" s="31" t="s">
        <v>49</v>
      </c>
      <c r="C877" s="31" t="s">
        <v>50</v>
      </c>
      <c r="D877" s="31" t="s">
        <v>51</v>
      </c>
      <c r="E877" s="31" t="s">
        <v>52</v>
      </c>
      <c r="F877" s="25">
        <v>80111600</v>
      </c>
      <c r="G877" s="49" t="s">
        <v>878</v>
      </c>
      <c r="H877" s="31" t="s">
        <v>690</v>
      </c>
      <c r="I877" s="25" t="s">
        <v>31</v>
      </c>
      <c r="J877" s="31" t="s">
        <v>39</v>
      </c>
      <c r="K877" s="31" t="s">
        <v>39</v>
      </c>
      <c r="L877" s="26">
        <v>5</v>
      </c>
      <c r="M877" s="32">
        <v>3845400</v>
      </c>
      <c r="N877" s="30">
        <v>19227000</v>
      </c>
      <c r="O877" s="25" t="s">
        <v>55</v>
      </c>
      <c r="P877" s="29" t="s">
        <v>879</v>
      </c>
      <c r="Q877" s="29" t="s">
        <v>36</v>
      </c>
      <c r="R877" s="79" t="s">
        <v>37</v>
      </c>
    </row>
    <row r="878" spans="1:18" s="28" customFormat="1" ht="135" x14ac:dyDescent="0.25">
      <c r="A878" s="77" t="s">
        <v>48</v>
      </c>
      <c r="B878" s="31" t="s">
        <v>49</v>
      </c>
      <c r="C878" s="31" t="s">
        <v>50</v>
      </c>
      <c r="D878" s="31" t="s">
        <v>51</v>
      </c>
      <c r="E878" s="31" t="s">
        <v>52</v>
      </c>
      <c r="F878" s="25">
        <v>80111600</v>
      </c>
      <c r="G878" s="49" t="s">
        <v>880</v>
      </c>
      <c r="H878" s="25" t="s">
        <v>30</v>
      </c>
      <c r="I878" s="25" t="s">
        <v>31</v>
      </c>
      <c r="J878" s="31" t="s">
        <v>39</v>
      </c>
      <c r="K878" s="31" t="s">
        <v>39</v>
      </c>
      <c r="L878" s="26">
        <v>4</v>
      </c>
      <c r="M878" s="32">
        <v>4277000</v>
      </c>
      <c r="N878" s="30">
        <v>17108000</v>
      </c>
      <c r="O878" s="25" t="s">
        <v>55</v>
      </c>
      <c r="P878" s="29" t="s">
        <v>879</v>
      </c>
      <c r="Q878" s="29" t="s">
        <v>36</v>
      </c>
      <c r="R878" s="79" t="s">
        <v>37</v>
      </c>
    </row>
    <row r="879" spans="1:18" s="28" customFormat="1" ht="135" x14ac:dyDescent="0.25">
      <c r="A879" s="77" t="s">
        <v>48</v>
      </c>
      <c r="B879" s="31" t="s">
        <v>49</v>
      </c>
      <c r="C879" s="31" t="s">
        <v>50</v>
      </c>
      <c r="D879" s="31" t="s">
        <v>51</v>
      </c>
      <c r="E879" s="31" t="s">
        <v>52</v>
      </c>
      <c r="F879" s="25">
        <v>80111600</v>
      </c>
      <c r="G879" s="49" t="s">
        <v>880</v>
      </c>
      <c r="H879" s="25" t="s">
        <v>30</v>
      </c>
      <c r="I879" s="25" t="s">
        <v>31</v>
      </c>
      <c r="J879" s="31" t="s">
        <v>39</v>
      </c>
      <c r="K879" s="31" t="s">
        <v>39</v>
      </c>
      <c r="L879" s="26">
        <v>4</v>
      </c>
      <c r="M879" s="32">
        <v>4277000</v>
      </c>
      <c r="N879" s="30">
        <v>17108000</v>
      </c>
      <c r="O879" s="25" t="s">
        <v>55</v>
      </c>
      <c r="P879" s="29" t="s">
        <v>879</v>
      </c>
      <c r="Q879" s="29" t="s">
        <v>36</v>
      </c>
      <c r="R879" s="79" t="s">
        <v>37</v>
      </c>
    </row>
    <row r="880" spans="1:18" s="28" customFormat="1" ht="135" x14ac:dyDescent="0.25">
      <c r="A880" s="77" t="s">
        <v>48</v>
      </c>
      <c r="B880" s="31" t="s">
        <v>49</v>
      </c>
      <c r="C880" s="31" t="s">
        <v>50</v>
      </c>
      <c r="D880" s="31" t="s">
        <v>51</v>
      </c>
      <c r="E880" s="31" t="s">
        <v>52</v>
      </c>
      <c r="F880" s="25">
        <v>80111600</v>
      </c>
      <c r="G880" s="49" t="s">
        <v>880</v>
      </c>
      <c r="H880" s="25" t="s">
        <v>30</v>
      </c>
      <c r="I880" s="25" t="s">
        <v>31</v>
      </c>
      <c r="J880" s="31" t="s">
        <v>39</v>
      </c>
      <c r="K880" s="31" t="s">
        <v>39</v>
      </c>
      <c r="L880" s="26">
        <v>4</v>
      </c>
      <c r="M880" s="32">
        <v>4277000</v>
      </c>
      <c r="N880" s="30">
        <v>17108000</v>
      </c>
      <c r="O880" s="25" t="s">
        <v>55</v>
      </c>
      <c r="P880" s="29" t="s">
        <v>879</v>
      </c>
      <c r="Q880" s="29" t="s">
        <v>36</v>
      </c>
      <c r="R880" s="79" t="s">
        <v>37</v>
      </c>
    </row>
    <row r="881" spans="1:18" s="28" customFormat="1" ht="135" x14ac:dyDescent="0.25">
      <c r="A881" s="77" t="s">
        <v>48</v>
      </c>
      <c r="B881" s="31" t="s">
        <v>49</v>
      </c>
      <c r="C881" s="31" t="s">
        <v>50</v>
      </c>
      <c r="D881" s="31" t="s">
        <v>51</v>
      </c>
      <c r="E881" s="31" t="s">
        <v>52</v>
      </c>
      <c r="F881" s="25">
        <v>80111600</v>
      </c>
      <c r="G881" s="49" t="s">
        <v>881</v>
      </c>
      <c r="H881" s="25" t="s">
        <v>30</v>
      </c>
      <c r="I881" s="25" t="s">
        <v>31</v>
      </c>
      <c r="J881" s="31" t="s">
        <v>39</v>
      </c>
      <c r="K881" s="31" t="s">
        <v>39</v>
      </c>
      <c r="L881" s="26">
        <v>5</v>
      </c>
      <c r="M881" s="32">
        <v>5025000</v>
      </c>
      <c r="N881" s="30">
        <v>25125000</v>
      </c>
      <c r="O881" s="25" t="s">
        <v>55</v>
      </c>
      <c r="P881" s="29" t="s">
        <v>879</v>
      </c>
      <c r="Q881" s="29" t="s">
        <v>36</v>
      </c>
      <c r="R881" s="79" t="s">
        <v>37</v>
      </c>
    </row>
    <row r="882" spans="1:18" s="28" customFormat="1" ht="135" x14ac:dyDescent="0.25">
      <c r="A882" s="77" t="s">
        <v>48</v>
      </c>
      <c r="B882" s="31" t="s">
        <v>49</v>
      </c>
      <c r="C882" s="31" t="s">
        <v>50</v>
      </c>
      <c r="D882" s="31" t="s">
        <v>51</v>
      </c>
      <c r="E882" s="31" t="s">
        <v>52</v>
      </c>
      <c r="F882" s="25">
        <v>80111600</v>
      </c>
      <c r="G882" s="49" t="s">
        <v>882</v>
      </c>
      <c r="H882" s="25" t="s">
        <v>30</v>
      </c>
      <c r="I882" s="25" t="s">
        <v>31</v>
      </c>
      <c r="J882" s="31" t="s">
        <v>39</v>
      </c>
      <c r="K882" s="31" t="s">
        <v>39</v>
      </c>
      <c r="L882" s="26">
        <v>4</v>
      </c>
      <c r="M882" s="32">
        <v>4277000</v>
      </c>
      <c r="N882" s="30">
        <v>17108000</v>
      </c>
      <c r="O882" s="25" t="s">
        <v>55</v>
      </c>
      <c r="P882" s="29" t="s">
        <v>879</v>
      </c>
      <c r="Q882" s="29" t="s">
        <v>36</v>
      </c>
      <c r="R882" s="79" t="s">
        <v>37</v>
      </c>
    </row>
    <row r="883" spans="1:18" s="28" customFormat="1" ht="135" x14ac:dyDescent="0.25">
      <c r="A883" s="77" t="s">
        <v>48</v>
      </c>
      <c r="B883" s="31" t="s">
        <v>49</v>
      </c>
      <c r="C883" s="31" t="s">
        <v>50</v>
      </c>
      <c r="D883" s="31" t="s">
        <v>51</v>
      </c>
      <c r="E883" s="31" t="s">
        <v>52</v>
      </c>
      <c r="F883" s="25">
        <v>80111600</v>
      </c>
      <c r="G883" s="49" t="s">
        <v>883</v>
      </c>
      <c r="H883" s="25" t="s">
        <v>30</v>
      </c>
      <c r="I883" s="25" t="s">
        <v>31</v>
      </c>
      <c r="J883" s="31" t="s">
        <v>39</v>
      </c>
      <c r="K883" s="31" t="s">
        <v>39</v>
      </c>
      <c r="L883" s="26">
        <v>4</v>
      </c>
      <c r="M883" s="32">
        <v>4277000</v>
      </c>
      <c r="N883" s="30">
        <v>17108000</v>
      </c>
      <c r="O883" s="25" t="s">
        <v>55</v>
      </c>
      <c r="P883" s="29" t="s">
        <v>879</v>
      </c>
      <c r="Q883" s="29" t="s">
        <v>36</v>
      </c>
      <c r="R883" s="79" t="s">
        <v>37</v>
      </c>
    </row>
    <row r="884" spans="1:18" s="28" customFormat="1" ht="135" x14ac:dyDescent="0.25">
      <c r="A884" s="77" t="s">
        <v>48</v>
      </c>
      <c r="B884" s="31" t="s">
        <v>49</v>
      </c>
      <c r="C884" s="31" t="s">
        <v>50</v>
      </c>
      <c r="D884" s="31" t="s">
        <v>51</v>
      </c>
      <c r="E884" s="31" t="s">
        <v>52</v>
      </c>
      <c r="F884" s="25">
        <v>80111600</v>
      </c>
      <c r="G884" s="49" t="s">
        <v>883</v>
      </c>
      <c r="H884" s="25" t="s">
        <v>30</v>
      </c>
      <c r="I884" s="25" t="s">
        <v>31</v>
      </c>
      <c r="J884" s="31" t="s">
        <v>39</v>
      </c>
      <c r="K884" s="31" t="s">
        <v>39</v>
      </c>
      <c r="L884" s="26">
        <v>4</v>
      </c>
      <c r="M884" s="32">
        <v>4277000</v>
      </c>
      <c r="N884" s="30">
        <v>17108000</v>
      </c>
      <c r="O884" s="25" t="s">
        <v>55</v>
      </c>
      <c r="P884" s="29" t="s">
        <v>879</v>
      </c>
      <c r="Q884" s="29" t="s">
        <v>36</v>
      </c>
      <c r="R884" s="79" t="s">
        <v>37</v>
      </c>
    </row>
    <row r="885" spans="1:18" s="28" customFormat="1" ht="135" x14ac:dyDescent="0.25">
      <c r="A885" s="77" t="s">
        <v>48</v>
      </c>
      <c r="B885" s="31" t="s">
        <v>49</v>
      </c>
      <c r="C885" s="31" t="s">
        <v>50</v>
      </c>
      <c r="D885" s="31" t="s">
        <v>51</v>
      </c>
      <c r="E885" s="31" t="s">
        <v>52</v>
      </c>
      <c r="F885" s="25" t="s">
        <v>884</v>
      </c>
      <c r="G885" s="49" t="s">
        <v>885</v>
      </c>
      <c r="H885" s="25" t="s">
        <v>697</v>
      </c>
      <c r="I885" s="25" t="s">
        <v>206</v>
      </c>
      <c r="J885" s="31" t="s">
        <v>64</v>
      </c>
      <c r="K885" s="31" t="s">
        <v>64</v>
      </c>
      <c r="L885" s="26">
        <v>3</v>
      </c>
      <c r="M885" s="53" t="s">
        <v>37</v>
      </c>
      <c r="N885" s="30">
        <v>174884922</v>
      </c>
      <c r="O885" s="25" t="s">
        <v>55</v>
      </c>
      <c r="P885" s="29" t="s">
        <v>879</v>
      </c>
      <c r="Q885" s="29" t="s">
        <v>36</v>
      </c>
      <c r="R885" s="79" t="s">
        <v>37</v>
      </c>
    </row>
    <row r="886" spans="1:18" s="28" customFormat="1" ht="120" x14ac:dyDescent="0.25">
      <c r="A886" s="77" t="s">
        <v>48</v>
      </c>
      <c r="B886" s="31" t="s">
        <v>49</v>
      </c>
      <c r="C886" s="31" t="s">
        <v>117</v>
      </c>
      <c r="D886" s="31" t="s">
        <v>127</v>
      </c>
      <c r="E886" s="31" t="s">
        <v>128</v>
      </c>
      <c r="F886" s="109" t="s">
        <v>886</v>
      </c>
      <c r="G886" s="49" t="s">
        <v>885</v>
      </c>
      <c r="H886" s="109" t="s">
        <v>690</v>
      </c>
      <c r="I886" s="109" t="s">
        <v>195</v>
      </c>
      <c r="J886" s="31" t="s">
        <v>39</v>
      </c>
      <c r="K886" s="31" t="s">
        <v>39</v>
      </c>
      <c r="L886" s="26">
        <v>1</v>
      </c>
      <c r="M886" s="53" t="s">
        <v>37</v>
      </c>
      <c r="N886" s="30">
        <v>117520000</v>
      </c>
      <c r="O886" s="25" t="s">
        <v>887</v>
      </c>
      <c r="P886" s="29" t="s">
        <v>879</v>
      </c>
      <c r="Q886" s="26" t="s">
        <v>36</v>
      </c>
      <c r="R886" s="78" t="s">
        <v>37</v>
      </c>
    </row>
    <row r="887" spans="1:18" s="28" customFormat="1" ht="120" x14ac:dyDescent="0.25">
      <c r="A887" s="77" t="s">
        <v>48</v>
      </c>
      <c r="B887" s="31" t="s">
        <v>49</v>
      </c>
      <c r="C887" s="31" t="s">
        <v>117</v>
      </c>
      <c r="D887" s="31" t="s">
        <v>127</v>
      </c>
      <c r="E887" s="31" t="s">
        <v>128</v>
      </c>
      <c r="F887" s="109">
        <v>80111600</v>
      </c>
      <c r="G887" s="49" t="s">
        <v>888</v>
      </c>
      <c r="H887" s="109" t="s">
        <v>690</v>
      </c>
      <c r="I887" s="109" t="s">
        <v>31</v>
      </c>
      <c r="J887" s="31" t="s">
        <v>39</v>
      </c>
      <c r="K887" s="31" t="s">
        <v>39</v>
      </c>
      <c r="L887" s="26" t="s">
        <v>889</v>
      </c>
      <c r="M887" s="32">
        <v>3503333</v>
      </c>
      <c r="N887" s="30">
        <v>12261666</v>
      </c>
      <c r="O887" s="25" t="s">
        <v>887</v>
      </c>
      <c r="P887" s="29" t="s">
        <v>890</v>
      </c>
      <c r="Q887" s="26" t="s">
        <v>36</v>
      </c>
      <c r="R887" s="78" t="s">
        <v>37</v>
      </c>
    </row>
    <row r="888" spans="1:18" s="28" customFormat="1" ht="120" x14ac:dyDescent="0.25">
      <c r="A888" s="77" t="s">
        <v>48</v>
      </c>
      <c r="B888" s="31" t="s">
        <v>49</v>
      </c>
      <c r="C888" s="31" t="s">
        <v>117</v>
      </c>
      <c r="D888" s="31" t="s">
        <v>127</v>
      </c>
      <c r="E888" s="31" t="s">
        <v>128</v>
      </c>
      <c r="F888" s="109">
        <v>80111600</v>
      </c>
      <c r="G888" s="49" t="s">
        <v>888</v>
      </c>
      <c r="H888" s="109" t="s">
        <v>690</v>
      </c>
      <c r="I888" s="109" t="s">
        <v>31</v>
      </c>
      <c r="J888" s="31" t="s">
        <v>39</v>
      </c>
      <c r="K888" s="31" t="s">
        <v>39</v>
      </c>
      <c r="L888" s="26" t="s">
        <v>889</v>
      </c>
      <c r="M888" s="32">
        <v>3503333</v>
      </c>
      <c r="N888" s="30">
        <v>12261666</v>
      </c>
      <c r="O888" s="25" t="s">
        <v>225</v>
      </c>
      <c r="P888" s="29" t="s">
        <v>890</v>
      </c>
      <c r="Q888" s="26" t="s">
        <v>36</v>
      </c>
      <c r="R888" s="78" t="s">
        <v>37</v>
      </c>
    </row>
    <row r="889" spans="1:18" s="28" customFormat="1" ht="120" x14ac:dyDescent="0.25">
      <c r="A889" s="77" t="s">
        <v>48</v>
      </c>
      <c r="B889" s="31" t="s">
        <v>49</v>
      </c>
      <c r="C889" s="31" t="s">
        <v>117</v>
      </c>
      <c r="D889" s="31" t="s">
        <v>127</v>
      </c>
      <c r="E889" s="31" t="s">
        <v>128</v>
      </c>
      <c r="F889" s="109">
        <v>80111600</v>
      </c>
      <c r="G889" s="49" t="s">
        <v>891</v>
      </c>
      <c r="H889" s="109" t="s">
        <v>690</v>
      </c>
      <c r="I889" s="109" t="s">
        <v>31</v>
      </c>
      <c r="J889" s="31" t="s">
        <v>39</v>
      </c>
      <c r="K889" s="31" t="s">
        <v>39</v>
      </c>
      <c r="L889" s="26" t="s">
        <v>889</v>
      </c>
      <c r="M889" s="32">
        <v>4160000</v>
      </c>
      <c r="N889" s="30">
        <v>14560000</v>
      </c>
      <c r="O889" s="25" t="s">
        <v>225</v>
      </c>
      <c r="P889" s="29" t="s">
        <v>890</v>
      </c>
      <c r="Q889" s="26" t="s">
        <v>36</v>
      </c>
      <c r="R889" s="78" t="s">
        <v>37</v>
      </c>
    </row>
    <row r="890" spans="1:18" s="28" customFormat="1" ht="120" x14ac:dyDescent="0.25">
      <c r="A890" s="77" t="s">
        <v>48</v>
      </c>
      <c r="B890" s="31" t="s">
        <v>49</v>
      </c>
      <c r="C890" s="31" t="s">
        <v>117</v>
      </c>
      <c r="D890" s="31" t="s">
        <v>127</v>
      </c>
      <c r="E890" s="31" t="s">
        <v>128</v>
      </c>
      <c r="F890" s="109">
        <v>80111600</v>
      </c>
      <c r="G890" s="49" t="s">
        <v>892</v>
      </c>
      <c r="H890" s="109" t="s">
        <v>43</v>
      </c>
      <c r="I890" s="109" t="s">
        <v>31</v>
      </c>
      <c r="J890" s="31" t="s">
        <v>39</v>
      </c>
      <c r="K890" s="31" t="s">
        <v>39</v>
      </c>
      <c r="L890" s="26" t="s">
        <v>893</v>
      </c>
      <c r="M890" s="32">
        <v>5500000</v>
      </c>
      <c r="N890" s="30">
        <v>30800000</v>
      </c>
      <c r="O890" s="25" t="s">
        <v>225</v>
      </c>
      <c r="P890" s="29" t="s">
        <v>35</v>
      </c>
      <c r="Q890" s="26" t="s">
        <v>36</v>
      </c>
      <c r="R890" s="78" t="s">
        <v>37</v>
      </c>
    </row>
    <row r="891" spans="1:18" s="28" customFormat="1" ht="120" x14ac:dyDescent="0.25">
      <c r="A891" s="77" t="s">
        <v>48</v>
      </c>
      <c r="B891" s="31" t="s">
        <v>49</v>
      </c>
      <c r="C891" s="31" t="s">
        <v>117</v>
      </c>
      <c r="D891" s="31" t="s">
        <v>118</v>
      </c>
      <c r="E891" s="31" t="s">
        <v>119</v>
      </c>
      <c r="F891" s="25">
        <v>80111600</v>
      </c>
      <c r="G891" s="49" t="s">
        <v>894</v>
      </c>
      <c r="H891" s="25" t="s">
        <v>43</v>
      </c>
      <c r="I891" s="25" t="s">
        <v>31</v>
      </c>
      <c r="J891" s="31" t="s">
        <v>122</v>
      </c>
      <c r="K891" s="31" t="s">
        <v>39</v>
      </c>
      <c r="L891" s="26">
        <v>4</v>
      </c>
      <c r="M891" s="32">
        <v>6000000</v>
      </c>
      <c r="N891" s="30">
        <v>24000000</v>
      </c>
      <c r="O891" s="25" t="s">
        <v>121</v>
      </c>
      <c r="P891" s="29" t="s">
        <v>35</v>
      </c>
      <c r="Q891" s="29" t="s">
        <v>36</v>
      </c>
      <c r="R891" s="79" t="s">
        <v>37</v>
      </c>
    </row>
    <row r="892" spans="1:18" s="28" customFormat="1" ht="120" x14ac:dyDescent="0.25">
      <c r="A892" s="77" t="s">
        <v>48</v>
      </c>
      <c r="B892" s="31" t="s">
        <v>49</v>
      </c>
      <c r="C892" s="31" t="s">
        <v>117</v>
      </c>
      <c r="D892" s="31" t="s">
        <v>127</v>
      </c>
      <c r="E892" s="31" t="s">
        <v>128</v>
      </c>
      <c r="F892" s="25">
        <v>80111600</v>
      </c>
      <c r="G892" s="49" t="s">
        <v>895</v>
      </c>
      <c r="H892" s="25" t="s">
        <v>30</v>
      </c>
      <c r="I892" s="25" t="s">
        <v>31</v>
      </c>
      <c r="J892" s="31" t="s">
        <v>122</v>
      </c>
      <c r="K892" s="31" t="s">
        <v>39</v>
      </c>
      <c r="L892" s="26">
        <v>6</v>
      </c>
      <c r="M892" s="32">
        <v>6000000</v>
      </c>
      <c r="N892" s="30">
        <v>36000000</v>
      </c>
      <c r="O892" s="25" t="s">
        <v>121</v>
      </c>
      <c r="P892" s="31" t="s">
        <v>35</v>
      </c>
      <c r="Q892" s="26" t="s">
        <v>36</v>
      </c>
      <c r="R892" s="78" t="s">
        <v>37</v>
      </c>
    </row>
    <row r="893" spans="1:18" s="28" customFormat="1" ht="120" x14ac:dyDescent="0.25">
      <c r="A893" s="77" t="s">
        <v>48</v>
      </c>
      <c r="B893" s="31" t="s">
        <v>49</v>
      </c>
      <c r="C893" s="31" t="s">
        <v>117</v>
      </c>
      <c r="D893" s="31" t="s">
        <v>127</v>
      </c>
      <c r="E893" s="31" t="s">
        <v>128</v>
      </c>
      <c r="F893" s="109" t="s">
        <v>896</v>
      </c>
      <c r="G893" s="49" t="s">
        <v>897</v>
      </c>
      <c r="H893" s="109" t="s">
        <v>690</v>
      </c>
      <c r="I893" s="109" t="s">
        <v>898</v>
      </c>
      <c r="J893" s="31" t="s">
        <v>39</v>
      </c>
      <c r="K893" s="31" t="s">
        <v>39</v>
      </c>
      <c r="L893" s="26">
        <v>1</v>
      </c>
      <c r="M893" s="53" t="s">
        <v>37</v>
      </c>
      <c r="N893" s="30">
        <v>32480000</v>
      </c>
      <c r="O893" s="25" t="s">
        <v>887</v>
      </c>
      <c r="P893" s="29" t="s">
        <v>879</v>
      </c>
      <c r="Q893" s="26" t="s">
        <v>36</v>
      </c>
      <c r="R893" s="78" t="s">
        <v>37</v>
      </c>
    </row>
    <row r="894" spans="1:18" s="28" customFormat="1" ht="120" x14ac:dyDescent="0.25">
      <c r="A894" s="77" t="s">
        <v>48</v>
      </c>
      <c r="B894" s="31" t="s">
        <v>49</v>
      </c>
      <c r="C894" s="31" t="s">
        <v>117</v>
      </c>
      <c r="D894" s="31" t="s">
        <v>127</v>
      </c>
      <c r="E894" s="31" t="s">
        <v>128</v>
      </c>
      <c r="F894" s="109">
        <v>80111600</v>
      </c>
      <c r="G894" s="49" t="s">
        <v>899</v>
      </c>
      <c r="H894" s="109" t="s">
        <v>690</v>
      </c>
      <c r="I894" s="109" t="s">
        <v>31</v>
      </c>
      <c r="J894" s="31" t="s">
        <v>39</v>
      </c>
      <c r="K894" s="31" t="s">
        <v>39</v>
      </c>
      <c r="L894" s="26" t="s">
        <v>889</v>
      </c>
      <c r="M894" s="32">
        <v>4500000</v>
      </c>
      <c r="N894" s="30">
        <v>15750000</v>
      </c>
      <c r="O894" s="25" t="s">
        <v>887</v>
      </c>
      <c r="P894" s="29" t="s">
        <v>879</v>
      </c>
      <c r="Q894" s="26" t="s">
        <v>36</v>
      </c>
      <c r="R894" s="78" t="s">
        <v>37</v>
      </c>
    </row>
    <row r="895" spans="1:18" s="28" customFormat="1" ht="120" x14ac:dyDescent="0.25">
      <c r="A895" s="77" t="s">
        <v>48</v>
      </c>
      <c r="B895" s="31" t="s">
        <v>49</v>
      </c>
      <c r="C895" s="31" t="s">
        <v>117</v>
      </c>
      <c r="D895" s="31" t="s">
        <v>127</v>
      </c>
      <c r="E895" s="31" t="s">
        <v>128</v>
      </c>
      <c r="F895" s="109">
        <v>80111600</v>
      </c>
      <c r="G895" s="49" t="s">
        <v>900</v>
      </c>
      <c r="H895" s="109" t="s">
        <v>690</v>
      </c>
      <c r="I895" s="109" t="s">
        <v>31</v>
      </c>
      <c r="J895" s="31" t="s">
        <v>39</v>
      </c>
      <c r="K895" s="31" t="s">
        <v>39</v>
      </c>
      <c r="L895" s="26" t="s">
        <v>889</v>
      </c>
      <c r="M895" s="32">
        <v>4055555</v>
      </c>
      <c r="N895" s="30">
        <v>12166664</v>
      </c>
      <c r="O895" s="25" t="s">
        <v>887</v>
      </c>
      <c r="P895" s="29" t="s">
        <v>879</v>
      </c>
      <c r="Q895" s="26" t="s">
        <v>36</v>
      </c>
      <c r="R895" s="78" t="s">
        <v>37</v>
      </c>
    </row>
    <row r="896" spans="1:18" s="28" customFormat="1" ht="120" x14ac:dyDescent="0.25">
      <c r="A896" s="77" t="s">
        <v>48</v>
      </c>
      <c r="B896" s="31" t="s">
        <v>49</v>
      </c>
      <c r="C896" s="31" t="s">
        <v>117</v>
      </c>
      <c r="D896" s="31" t="s">
        <v>127</v>
      </c>
      <c r="E896" s="31" t="s">
        <v>128</v>
      </c>
      <c r="F896" s="109">
        <v>80111600</v>
      </c>
      <c r="G896" s="49" t="s">
        <v>191</v>
      </c>
      <c r="H896" s="109" t="s">
        <v>30</v>
      </c>
      <c r="I896" s="109" t="s">
        <v>31</v>
      </c>
      <c r="J896" s="31" t="s">
        <v>901</v>
      </c>
      <c r="K896" s="31" t="s">
        <v>137</v>
      </c>
      <c r="L896" s="26">
        <v>3</v>
      </c>
      <c r="M896" s="32">
        <v>3421000</v>
      </c>
      <c r="N896" s="30">
        <v>10263000</v>
      </c>
      <c r="O896" s="25" t="s">
        <v>121</v>
      </c>
      <c r="P896" s="31" t="s">
        <v>35</v>
      </c>
      <c r="Q896" s="26" t="s">
        <v>36</v>
      </c>
      <c r="R896" s="78" t="s">
        <v>37</v>
      </c>
    </row>
    <row r="897" spans="1:18" s="28" customFormat="1" ht="120" x14ac:dyDescent="0.25">
      <c r="A897" s="77" t="s">
        <v>48</v>
      </c>
      <c r="B897" s="31" t="s">
        <v>49</v>
      </c>
      <c r="C897" s="31" t="s">
        <v>117</v>
      </c>
      <c r="D897" s="31" t="s">
        <v>127</v>
      </c>
      <c r="E897" s="31" t="s">
        <v>128</v>
      </c>
      <c r="F897" s="109">
        <v>80111600</v>
      </c>
      <c r="G897" s="49" t="s">
        <v>902</v>
      </c>
      <c r="H897" s="109" t="s">
        <v>43</v>
      </c>
      <c r="I897" s="109" t="s">
        <v>31</v>
      </c>
      <c r="J897" s="31" t="s">
        <v>137</v>
      </c>
      <c r="K897" s="31" t="s">
        <v>136</v>
      </c>
      <c r="L897" s="26">
        <v>3</v>
      </c>
      <c r="M897" s="32">
        <v>3849000</v>
      </c>
      <c r="N897" s="30">
        <v>11547000</v>
      </c>
      <c r="O897" s="25" t="s">
        <v>121</v>
      </c>
      <c r="P897" s="31" t="s">
        <v>35</v>
      </c>
      <c r="Q897" s="26" t="s">
        <v>36</v>
      </c>
      <c r="R897" s="78" t="s">
        <v>37</v>
      </c>
    </row>
    <row r="898" spans="1:18" s="28" customFormat="1" ht="105" x14ac:dyDescent="0.25">
      <c r="A898" s="77" t="s">
        <v>48</v>
      </c>
      <c r="B898" s="31" t="s">
        <v>49</v>
      </c>
      <c r="C898" s="31" t="s">
        <v>453</v>
      </c>
      <c r="D898" s="31" t="s">
        <v>51</v>
      </c>
      <c r="E898" s="31" t="s">
        <v>454</v>
      </c>
      <c r="F898" s="110">
        <v>80111600</v>
      </c>
      <c r="G898" s="49" t="s">
        <v>455</v>
      </c>
      <c r="H898" s="111" t="s">
        <v>481</v>
      </c>
      <c r="I898" s="111" t="s">
        <v>31</v>
      </c>
      <c r="J898" s="31" t="s">
        <v>63</v>
      </c>
      <c r="K898" s="31" t="s">
        <v>64</v>
      </c>
      <c r="L898" s="26" t="s">
        <v>903</v>
      </c>
      <c r="M898" s="32">
        <v>3394880</v>
      </c>
      <c r="N898" s="30">
        <v>16634912</v>
      </c>
      <c r="O898" s="25" t="s">
        <v>456</v>
      </c>
      <c r="P898" s="31" t="s">
        <v>35</v>
      </c>
      <c r="Q898" s="26" t="s">
        <v>36</v>
      </c>
      <c r="R898" s="78" t="s">
        <v>37</v>
      </c>
    </row>
    <row r="899" spans="1:18" s="28" customFormat="1" ht="105" x14ac:dyDescent="0.25">
      <c r="A899" s="77" t="s">
        <v>48</v>
      </c>
      <c r="B899" s="31" t="s">
        <v>49</v>
      </c>
      <c r="C899" s="31" t="s">
        <v>453</v>
      </c>
      <c r="D899" s="31" t="s">
        <v>51</v>
      </c>
      <c r="E899" s="31" t="s">
        <v>454</v>
      </c>
      <c r="F899" s="110">
        <v>80111600</v>
      </c>
      <c r="G899" s="49" t="s">
        <v>455</v>
      </c>
      <c r="H899" s="111" t="s">
        <v>481</v>
      </c>
      <c r="I899" s="111" t="s">
        <v>31</v>
      </c>
      <c r="J899" s="31" t="s">
        <v>815</v>
      </c>
      <c r="K899" s="31" t="s">
        <v>64</v>
      </c>
      <c r="L899" s="26" t="s">
        <v>904</v>
      </c>
      <c r="M899" s="32">
        <v>3394880</v>
      </c>
      <c r="N899" s="30">
        <v>13013707</v>
      </c>
      <c r="O899" s="25" t="s">
        <v>456</v>
      </c>
      <c r="P899" s="31" t="s">
        <v>35</v>
      </c>
      <c r="Q899" s="26" t="s">
        <v>36</v>
      </c>
      <c r="R899" s="78" t="s">
        <v>37</v>
      </c>
    </row>
    <row r="900" spans="1:18" s="28" customFormat="1" ht="105" x14ac:dyDescent="0.25">
      <c r="A900" s="77" t="s">
        <v>48</v>
      </c>
      <c r="B900" s="31" t="s">
        <v>49</v>
      </c>
      <c r="C900" s="31" t="s">
        <v>453</v>
      </c>
      <c r="D900" s="31" t="s">
        <v>51</v>
      </c>
      <c r="E900" s="31" t="s">
        <v>454</v>
      </c>
      <c r="F900" s="110">
        <v>80111600</v>
      </c>
      <c r="G900" s="49" t="s">
        <v>455</v>
      </c>
      <c r="H900" s="111" t="s">
        <v>481</v>
      </c>
      <c r="I900" s="111" t="s">
        <v>31</v>
      </c>
      <c r="J900" s="31" t="s">
        <v>63</v>
      </c>
      <c r="K900" s="31" t="s">
        <v>64</v>
      </c>
      <c r="L900" s="26" t="s">
        <v>904</v>
      </c>
      <c r="M900" s="32">
        <v>3394880</v>
      </c>
      <c r="N900" s="30">
        <v>13013707</v>
      </c>
      <c r="O900" s="25" t="s">
        <v>456</v>
      </c>
      <c r="P900" s="31" t="s">
        <v>35</v>
      </c>
      <c r="Q900" s="26" t="s">
        <v>36</v>
      </c>
      <c r="R900" s="78" t="s">
        <v>37</v>
      </c>
    </row>
    <row r="901" spans="1:18" s="37" customFormat="1" ht="120" x14ac:dyDescent="0.25">
      <c r="A901" s="77" t="s">
        <v>492</v>
      </c>
      <c r="B901" s="31" t="s">
        <v>493</v>
      </c>
      <c r="C901" s="31" t="s">
        <v>494</v>
      </c>
      <c r="D901" s="31" t="s">
        <v>508</v>
      </c>
      <c r="E901" s="31" t="s">
        <v>542</v>
      </c>
      <c r="F901" s="106">
        <v>80111600</v>
      </c>
      <c r="G901" s="49" t="s">
        <v>905</v>
      </c>
      <c r="H901" s="120" t="s">
        <v>43</v>
      </c>
      <c r="I901" s="120" t="s">
        <v>31</v>
      </c>
      <c r="J901" s="31" t="s">
        <v>815</v>
      </c>
      <c r="K901" s="31" t="s">
        <v>815</v>
      </c>
      <c r="L901" s="26">
        <v>1</v>
      </c>
      <c r="M901" s="32">
        <v>2494467</v>
      </c>
      <c r="N901" s="30">
        <v>2494467</v>
      </c>
      <c r="O901" s="25" t="s">
        <v>545</v>
      </c>
      <c r="P901" s="31" t="s">
        <v>35</v>
      </c>
      <c r="Q901" s="26" t="s">
        <v>36</v>
      </c>
      <c r="R901" s="78" t="s">
        <v>37</v>
      </c>
    </row>
    <row r="902" spans="1:18" s="37" customFormat="1" ht="180" x14ac:dyDescent="0.25">
      <c r="A902" s="77" t="s">
        <v>492</v>
      </c>
      <c r="B902" s="31" t="s">
        <v>493</v>
      </c>
      <c r="C902" s="31" t="s">
        <v>494</v>
      </c>
      <c r="D902" s="31" t="s">
        <v>508</v>
      </c>
      <c r="E902" s="31" t="s">
        <v>542</v>
      </c>
      <c r="F902" s="106">
        <v>80111600</v>
      </c>
      <c r="G902" s="49" t="s">
        <v>906</v>
      </c>
      <c r="H902" s="120" t="s">
        <v>30</v>
      </c>
      <c r="I902" s="120" t="s">
        <v>31</v>
      </c>
      <c r="J902" s="31" t="s">
        <v>63</v>
      </c>
      <c r="K902" s="31" t="s">
        <v>815</v>
      </c>
      <c r="L902" s="26">
        <v>2</v>
      </c>
      <c r="M902" s="32">
        <v>3600000</v>
      </c>
      <c r="N902" s="30">
        <v>7200000</v>
      </c>
      <c r="O902" s="25" t="s">
        <v>676</v>
      </c>
      <c r="P902" s="31" t="s">
        <v>776</v>
      </c>
      <c r="Q902" s="26" t="s">
        <v>36</v>
      </c>
      <c r="R902" s="78" t="s">
        <v>37</v>
      </c>
    </row>
    <row r="903" spans="1:18" s="37" customFormat="1" ht="180" x14ac:dyDescent="0.25">
      <c r="A903" s="77" t="s">
        <v>492</v>
      </c>
      <c r="B903" s="31" t="s">
        <v>493</v>
      </c>
      <c r="C903" s="31" t="s">
        <v>494</v>
      </c>
      <c r="D903" s="31" t="s">
        <v>508</v>
      </c>
      <c r="E903" s="31" t="s">
        <v>542</v>
      </c>
      <c r="F903" s="106">
        <v>80111600</v>
      </c>
      <c r="G903" s="49" t="s">
        <v>906</v>
      </c>
      <c r="H903" s="120" t="s">
        <v>30</v>
      </c>
      <c r="I903" s="120" t="s">
        <v>31</v>
      </c>
      <c r="J903" s="31" t="s">
        <v>63</v>
      </c>
      <c r="K903" s="31" t="s">
        <v>815</v>
      </c>
      <c r="L903" s="26">
        <v>2</v>
      </c>
      <c r="M903" s="32">
        <v>3600000</v>
      </c>
      <c r="N903" s="30">
        <v>7200000</v>
      </c>
      <c r="O903" s="25" t="s">
        <v>676</v>
      </c>
      <c r="P903" s="31" t="s">
        <v>776</v>
      </c>
      <c r="Q903" s="26" t="s">
        <v>36</v>
      </c>
      <c r="R903" s="78" t="s">
        <v>37</v>
      </c>
    </row>
    <row r="904" spans="1:18" s="37" customFormat="1" ht="180" x14ac:dyDescent="0.25">
      <c r="A904" s="77" t="s">
        <v>492</v>
      </c>
      <c r="B904" s="31" t="s">
        <v>493</v>
      </c>
      <c r="C904" s="31" t="s">
        <v>494</v>
      </c>
      <c r="D904" s="31" t="s">
        <v>508</v>
      </c>
      <c r="E904" s="31" t="s">
        <v>542</v>
      </c>
      <c r="F904" s="106">
        <v>80111600</v>
      </c>
      <c r="G904" s="49" t="s">
        <v>906</v>
      </c>
      <c r="H904" s="120" t="s">
        <v>30</v>
      </c>
      <c r="I904" s="120" t="s">
        <v>31</v>
      </c>
      <c r="J904" s="31" t="s">
        <v>63</v>
      </c>
      <c r="K904" s="31" t="s">
        <v>815</v>
      </c>
      <c r="L904" s="26">
        <v>2</v>
      </c>
      <c r="M904" s="32">
        <v>3600000</v>
      </c>
      <c r="N904" s="30">
        <v>7200000</v>
      </c>
      <c r="O904" s="25" t="s">
        <v>676</v>
      </c>
      <c r="P904" s="31" t="s">
        <v>776</v>
      </c>
      <c r="Q904" s="26" t="s">
        <v>36</v>
      </c>
      <c r="R904" s="78" t="s">
        <v>37</v>
      </c>
    </row>
    <row r="905" spans="1:18" s="37" customFormat="1" ht="180" x14ac:dyDescent="0.25">
      <c r="A905" s="77" t="s">
        <v>492</v>
      </c>
      <c r="B905" s="31" t="s">
        <v>493</v>
      </c>
      <c r="C905" s="31" t="s">
        <v>494</v>
      </c>
      <c r="D905" s="31" t="s">
        <v>508</v>
      </c>
      <c r="E905" s="31" t="s">
        <v>542</v>
      </c>
      <c r="F905" s="106">
        <v>80111600</v>
      </c>
      <c r="G905" s="49" t="s">
        <v>906</v>
      </c>
      <c r="H905" s="120" t="s">
        <v>30</v>
      </c>
      <c r="I905" s="120" t="s">
        <v>31</v>
      </c>
      <c r="J905" s="31" t="s">
        <v>63</v>
      </c>
      <c r="K905" s="31" t="s">
        <v>815</v>
      </c>
      <c r="L905" s="26">
        <v>2</v>
      </c>
      <c r="M905" s="32">
        <v>3600000</v>
      </c>
      <c r="N905" s="30">
        <v>7200000</v>
      </c>
      <c r="O905" s="25" t="s">
        <v>676</v>
      </c>
      <c r="P905" s="31" t="s">
        <v>776</v>
      </c>
      <c r="Q905" s="26" t="s">
        <v>36</v>
      </c>
      <c r="R905" s="78" t="s">
        <v>37</v>
      </c>
    </row>
    <row r="906" spans="1:18" s="37" customFormat="1" ht="180" x14ac:dyDescent="0.25">
      <c r="A906" s="77" t="s">
        <v>492</v>
      </c>
      <c r="B906" s="31" t="s">
        <v>493</v>
      </c>
      <c r="C906" s="31" t="s">
        <v>494</v>
      </c>
      <c r="D906" s="31" t="s">
        <v>508</v>
      </c>
      <c r="E906" s="31" t="s">
        <v>542</v>
      </c>
      <c r="F906" s="106">
        <v>80111600</v>
      </c>
      <c r="G906" s="49" t="s">
        <v>906</v>
      </c>
      <c r="H906" s="120" t="s">
        <v>30</v>
      </c>
      <c r="I906" s="120" t="s">
        <v>31</v>
      </c>
      <c r="J906" s="31" t="s">
        <v>63</v>
      </c>
      <c r="K906" s="31" t="s">
        <v>815</v>
      </c>
      <c r="L906" s="26">
        <v>2</v>
      </c>
      <c r="M906" s="32">
        <v>3600000</v>
      </c>
      <c r="N906" s="30">
        <v>7200000</v>
      </c>
      <c r="O906" s="25" t="s">
        <v>676</v>
      </c>
      <c r="P906" s="31" t="s">
        <v>776</v>
      </c>
      <c r="Q906" s="26" t="s">
        <v>36</v>
      </c>
      <c r="R906" s="78" t="s">
        <v>37</v>
      </c>
    </row>
    <row r="907" spans="1:18" s="37" customFormat="1" ht="180" x14ac:dyDescent="0.25">
      <c r="A907" s="77" t="s">
        <v>492</v>
      </c>
      <c r="B907" s="31" t="s">
        <v>493</v>
      </c>
      <c r="C907" s="31" t="s">
        <v>494</v>
      </c>
      <c r="D907" s="31" t="s">
        <v>508</v>
      </c>
      <c r="E907" s="31" t="s">
        <v>542</v>
      </c>
      <c r="F907" s="106">
        <v>80111600</v>
      </c>
      <c r="G907" s="49" t="s">
        <v>906</v>
      </c>
      <c r="H907" s="120" t="s">
        <v>30</v>
      </c>
      <c r="I907" s="120" t="s">
        <v>31</v>
      </c>
      <c r="J907" s="31" t="s">
        <v>63</v>
      </c>
      <c r="K907" s="31" t="s">
        <v>815</v>
      </c>
      <c r="L907" s="26">
        <v>2</v>
      </c>
      <c r="M907" s="32">
        <v>3600000</v>
      </c>
      <c r="N907" s="30">
        <v>7200000</v>
      </c>
      <c r="O907" s="25" t="s">
        <v>676</v>
      </c>
      <c r="P907" s="31" t="s">
        <v>776</v>
      </c>
      <c r="Q907" s="26" t="s">
        <v>36</v>
      </c>
      <c r="R907" s="78" t="s">
        <v>37</v>
      </c>
    </row>
    <row r="908" spans="1:18" s="37" customFormat="1" ht="180" x14ac:dyDescent="0.25">
      <c r="A908" s="77" t="s">
        <v>492</v>
      </c>
      <c r="B908" s="31" t="s">
        <v>493</v>
      </c>
      <c r="C908" s="31" t="s">
        <v>494</v>
      </c>
      <c r="D908" s="31" t="s">
        <v>508</v>
      </c>
      <c r="E908" s="31" t="s">
        <v>542</v>
      </c>
      <c r="F908" s="106">
        <v>80111600</v>
      </c>
      <c r="G908" s="49" t="s">
        <v>906</v>
      </c>
      <c r="H908" s="120" t="s">
        <v>30</v>
      </c>
      <c r="I908" s="120" t="s">
        <v>31</v>
      </c>
      <c r="J908" s="31" t="s">
        <v>63</v>
      </c>
      <c r="K908" s="31" t="s">
        <v>815</v>
      </c>
      <c r="L908" s="26">
        <v>2</v>
      </c>
      <c r="M908" s="32">
        <v>3600000</v>
      </c>
      <c r="N908" s="30">
        <v>7200000</v>
      </c>
      <c r="O908" s="25" t="s">
        <v>676</v>
      </c>
      <c r="P908" s="31" t="s">
        <v>776</v>
      </c>
      <c r="Q908" s="26" t="s">
        <v>36</v>
      </c>
      <c r="R908" s="78" t="s">
        <v>37</v>
      </c>
    </row>
    <row r="909" spans="1:18" s="37" customFormat="1" ht="120" x14ac:dyDescent="0.25">
      <c r="A909" s="77" t="s">
        <v>492</v>
      </c>
      <c r="B909" s="31" t="s">
        <v>493</v>
      </c>
      <c r="C909" s="31" t="s">
        <v>494</v>
      </c>
      <c r="D909" s="31" t="s">
        <v>508</v>
      </c>
      <c r="E909" s="31" t="s">
        <v>542</v>
      </c>
      <c r="F909" s="106" t="s">
        <v>552</v>
      </c>
      <c r="G909" s="49" t="s">
        <v>790</v>
      </c>
      <c r="H909" s="120" t="s">
        <v>30</v>
      </c>
      <c r="I909" s="120" t="s">
        <v>31</v>
      </c>
      <c r="J909" s="31" t="s">
        <v>815</v>
      </c>
      <c r="K909" s="31" t="s">
        <v>815</v>
      </c>
      <c r="L909" s="26">
        <v>2</v>
      </c>
      <c r="M909" s="53" t="s">
        <v>37</v>
      </c>
      <c r="N909" s="30">
        <v>13746668</v>
      </c>
      <c r="O909" s="25" t="s">
        <v>676</v>
      </c>
      <c r="P909" s="31" t="s">
        <v>776</v>
      </c>
      <c r="Q909" s="26" t="s">
        <v>36</v>
      </c>
      <c r="R909" s="78" t="s">
        <v>37</v>
      </c>
    </row>
    <row r="910" spans="1:18" s="37" customFormat="1" ht="120" x14ac:dyDescent="0.25">
      <c r="A910" s="77" t="s">
        <v>492</v>
      </c>
      <c r="B910" s="31" t="s">
        <v>493</v>
      </c>
      <c r="C910" s="38" t="s">
        <v>494</v>
      </c>
      <c r="D910" s="38" t="s">
        <v>508</v>
      </c>
      <c r="E910" s="38" t="s">
        <v>610</v>
      </c>
      <c r="F910" s="60">
        <v>80111600</v>
      </c>
      <c r="G910" s="49" t="s">
        <v>611</v>
      </c>
      <c r="H910" s="56" t="s">
        <v>30</v>
      </c>
      <c r="I910" s="56" t="s">
        <v>31</v>
      </c>
      <c r="J910" s="31" t="s">
        <v>39</v>
      </c>
      <c r="K910" s="31" t="s">
        <v>106</v>
      </c>
      <c r="L910" s="26">
        <v>3</v>
      </c>
      <c r="M910" s="32">
        <v>2138000</v>
      </c>
      <c r="N910" s="30">
        <v>6414000</v>
      </c>
      <c r="O910" s="25" t="s">
        <v>449</v>
      </c>
      <c r="P910" s="31" t="s">
        <v>35</v>
      </c>
      <c r="Q910" s="26" t="s">
        <v>36</v>
      </c>
      <c r="R910" s="78" t="s">
        <v>37</v>
      </c>
    </row>
    <row r="911" spans="1:18" s="37" customFormat="1" ht="120" x14ac:dyDescent="0.25">
      <c r="A911" s="77" t="s">
        <v>492</v>
      </c>
      <c r="B911" s="31" t="s">
        <v>493</v>
      </c>
      <c r="C911" s="38" t="s">
        <v>494</v>
      </c>
      <c r="D911" s="38" t="s">
        <v>508</v>
      </c>
      <c r="E911" s="38" t="s">
        <v>610</v>
      </c>
      <c r="F911" s="60" t="s">
        <v>101</v>
      </c>
      <c r="G911" s="49" t="s">
        <v>907</v>
      </c>
      <c r="H911" s="56" t="s">
        <v>30</v>
      </c>
      <c r="I911" s="56" t="s">
        <v>653</v>
      </c>
      <c r="J911" s="31" t="s">
        <v>64</v>
      </c>
      <c r="K911" s="31" t="s">
        <v>100</v>
      </c>
      <c r="L911" s="26">
        <v>2</v>
      </c>
      <c r="M911" s="53" t="s">
        <v>37</v>
      </c>
      <c r="N911" s="30">
        <v>13015650</v>
      </c>
      <c r="O911" s="25" t="s">
        <v>449</v>
      </c>
      <c r="P911" s="31" t="s">
        <v>35</v>
      </c>
      <c r="Q911" s="26" t="s">
        <v>36</v>
      </c>
      <c r="R911" s="78" t="s">
        <v>37</v>
      </c>
    </row>
    <row r="912" spans="1:18" s="28" customFormat="1" ht="135" x14ac:dyDescent="0.25">
      <c r="A912" s="77" t="s">
        <v>48</v>
      </c>
      <c r="B912" s="31" t="s">
        <v>49</v>
      </c>
      <c r="C912" s="31" t="s">
        <v>50</v>
      </c>
      <c r="D912" s="31" t="s">
        <v>51</v>
      </c>
      <c r="E912" s="31" t="s">
        <v>52</v>
      </c>
      <c r="F912" s="25" t="s">
        <v>908</v>
      </c>
      <c r="G912" s="49" t="s">
        <v>909</v>
      </c>
      <c r="H912" s="25" t="s">
        <v>697</v>
      </c>
      <c r="I912" s="25" t="s">
        <v>910</v>
      </c>
      <c r="J912" s="31" t="s">
        <v>64</v>
      </c>
      <c r="K912" s="31" t="s">
        <v>64</v>
      </c>
      <c r="L912" s="26">
        <v>3</v>
      </c>
      <c r="M912" s="53" t="s">
        <v>37</v>
      </c>
      <c r="N912" s="30">
        <v>525115078</v>
      </c>
      <c r="O912" s="25" t="s">
        <v>55</v>
      </c>
      <c r="P912" s="29" t="s">
        <v>879</v>
      </c>
      <c r="Q912" s="29" t="s">
        <v>36</v>
      </c>
      <c r="R912" s="79" t="s">
        <v>37</v>
      </c>
    </row>
    <row r="913" spans="1:18" s="28" customFormat="1" ht="135" x14ac:dyDescent="0.25">
      <c r="A913" s="77" t="s">
        <v>48</v>
      </c>
      <c r="B913" s="31" t="s">
        <v>49</v>
      </c>
      <c r="C913" s="31" t="s">
        <v>50</v>
      </c>
      <c r="D913" s="31" t="s">
        <v>51</v>
      </c>
      <c r="E913" s="31" t="s">
        <v>52</v>
      </c>
      <c r="F913" s="25">
        <v>80111600</v>
      </c>
      <c r="G913" s="49" t="s">
        <v>911</v>
      </c>
      <c r="H913" s="68" t="s">
        <v>43</v>
      </c>
      <c r="I913" s="68" t="s">
        <v>31</v>
      </c>
      <c r="J913" s="31" t="s">
        <v>106</v>
      </c>
      <c r="K913" s="31" t="s">
        <v>106</v>
      </c>
      <c r="L913" s="26">
        <v>3</v>
      </c>
      <c r="M913" s="32">
        <v>3250000</v>
      </c>
      <c r="N913" s="30">
        <v>9750000</v>
      </c>
      <c r="O913" s="25" t="s">
        <v>55</v>
      </c>
      <c r="P913" s="29" t="s">
        <v>35</v>
      </c>
      <c r="Q913" s="29" t="s">
        <v>36</v>
      </c>
      <c r="R913" s="79" t="s">
        <v>37</v>
      </c>
    </row>
    <row r="914" spans="1:18" s="28" customFormat="1" ht="120" x14ac:dyDescent="0.25">
      <c r="A914" s="77" t="s">
        <v>48</v>
      </c>
      <c r="B914" s="31" t="s">
        <v>49</v>
      </c>
      <c r="C914" s="31" t="s">
        <v>117</v>
      </c>
      <c r="D914" s="31" t="s">
        <v>127</v>
      </c>
      <c r="E914" s="31" t="s">
        <v>128</v>
      </c>
      <c r="F914" s="108">
        <v>80111600</v>
      </c>
      <c r="G914" s="49" t="s">
        <v>912</v>
      </c>
      <c r="H914" s="119" t="s">
        <v>43</v>
      </c>
      <c r="I914" s="109" t="s">
        <v>31</v>
      </c>
      <c r="J914" s="31" t="s">
        <v>122</v>
      </c>
      <c r="K914" s="31" t="s">
        <v>64</v>
      </c>
      <c r="L914" s="26">
        <v>2</v>
      </c>
      <c r="M914" s="32">
        <v>6100000</v>
      </c>
      <c r="N914" s="30">
        <v>12200000</v>
      </c>
      <c r="O914" s="25" t="s">
        <v>121</v>
      </c>
      <c r="P914" s="31" t="s">
        <v>35</v>
      </c>
      <c r="Q914" s="26" t="s">
        <v>36</v>
      </c>
      <c r="R914" s="78" t="s">
        <v>37</v>
      </c>
    </row>
    <row r="915" spans="1:18" s="28" customFormat="1" ht="120" x14ac:dyDescent="0.25">
      <c r="A915" s="77" t="s">
        <v>48</v>
      </c>
      <c r="B915" s="31" t="s">
        <v>49</v>
      </c>
      <c r="C915" s="31" t="s">
        <v>117</v>
      </c>
      <c r="D915" s="31" t="s">
        <v>127</v>
      </c>
      <c r="E915" s="31" t="s">
        <v>128</v>
      </c>
      <c r="F915" s="108">
        <v>80111600</v>
      </c>
      <c r="G915" s="49" t="s">
        <v>913</v>
      </c>
      <c r="H915" s="109" t="s">
        <v>43</v>
      </c>
      <c r="I915" s="109" t="s">
        <v>31</v>
      </c>
      <c r="J915" s="31" t="s">
        <v>122</v>
      </c>
      <c r="K915" s="31" t="s">
        <v>914</v>
      </c>
      <c r="L915" s="26">
        <v>5</v>
      </c>
      <c r="M915" s="32">
        <v>6000000</v>
      </c>
      <c r="N915" s="30">
        <v>30000000</v>
      </c>
      <c r="O915" s="25" t="s">
        <v>121</v>
      </c>
      <c r="P915" s="31" t="s">
        <v>35</v>
      </c>
      <c r="Q915" s="26" t="s">
        <v>36</v>
      </c>
      <c r="R915" s="78" t="s">
        <v>37</v>
      </c>
    </row>
    <row r="916" spans="1:18" s="28" customFormat="1" ht="120" x14ac:dyDescent="0.25">
      <c r="A916" s="77" t="s">
        <v>48</v>
      </c>
      <c r="B916" s="31" t="s">
        <v>49</v>
      </c>
      <c r="C916" s="31" t="s">
        <v>117</v>
      </c>
      <c r="D916" s="31" t="s">
        <v>127</v>
      </c>
      <c r="E916" s="31" t="s">
        <v>128</v>
      </c>
      <c r="F916" s="108">
        <v>80111600</v>
      </c>
      <c r="G916" s="49" t="s">
        <v>915</v>
      </c>
      <c r="H916" s="109" t="s">
        <v>30</v>
      </c>
      <c r="I916" s="109" t="s">
        <v>31</v>
      </c>
      <c r="J916" s="31" t="s">
        <v>122</v>
      </c>
      <c r="K916" s="31" t="s">
        <v>914</v>
      </c>
      <c r="L916" s="26">
        <v>4</v>
      </c>
      <c r="M916" s="32">
        <v>6000000</v>
      </c>
      <c r="N916" s="30">
        <v>24000000</v>
      </c>
      <c r="O916" s="25" t="s">
        <v>121</v>
      </c>
      <c r="P916" s="31" t="s">
        <v>35</v>
      </c>
      <c r="Q916" s="26" t="s">
        <v>36</v>
      </c>
      <c r="R916" s="78" t="s">
        <v>37</v>
      </c>
    </row>
    <row r="917" spans="1:18" s="28" customFormat="1" ht="120" x14ac:dyDescent="0.25">
      <c r="A917" s="77" t="s">
        <v>48</v>
      </c>
      <c r="B917" s="31" t="s">
        <v>49</v>
      </c>
      <c r="C917" s="31" t="s">
        <v>117</v>
      </c>
      <c r="D917" s="31" t="s">
        <v>127</v>
      </c>
      <c r="E917" s="31" t="s">
        <v>128</v>
      </c>
      <c r="F917" s="108">
        <v>80111600</v>
      </c>
      <c r="G917" s="49" t="s">
        <v>916</v>
      </c>
      <c r="H917" s="109" t="s">
        <v>30</v>
      </c>
      <c r="I917" s="109" t="s">
        <v>31</v>
      </c>
      <c r="J917" s="31" t="s">
        <v>122</v>
      </c>
      <c r="K917" s="31" t="s">
        <v>914</v>
      </c>
      <c r="L917" s="26">
        <v>3</v>
      </c>
      <c r="M917" s="32">
        <v>4000000</v>
      </c>
      <c r="N917" s="30">
        <v>12000000</v>
      </c>
      <c r="O917" s="25" t="s">
        <v>121</v>
      </c>
      <c r="P917" s="31" t="s">
        <v>35</v>
      </c>
      <c r="Q917" s="26" t="s">
        <v>36</v>
      </c>
      <c r="R917" s="78" t="s">
        <v>37</v>
      </c>
    </row>
    <row r="918" spans="1:18" s="37" customFormat="1" ht="120" x14ac:dyDescent="0.25">
      <c r="A918" s="83" t="s">
        <v>48</v>
      </c>
      <c r="B918" s="34" t="s">
        <v>313</v>
      </c>
      <c r="C918" s="34" t="s">
        <v>416</v>
      </c>
      <c r="D918" s="41" t="s">
        <v>417</v>
      </c>
      <c r="E918" s="41" t="s">
        <v>418</v>
      </c>
      <c r="F918" s="60">
        <v>45111902</v>
      </c>
      <c r="G918" s="49" t="s">
        <v>917</v>
      </c>
      <c r="H918" s="56" t="s">
        <v>442</v>
      </c>
      <c r="I918" s="56" t="s">
        <v>918</v>
      </c>
      <c r="J918" s="31" t="s">
        <v>64</v>
      </c>
      <c r="K918" s="31" t="s">
        <v>100</v>
      </c>
      <c r="L918" s="26">
        <v>2</v>
      </c>
      <c r="M918" s="53" t="s">
        <v>37</v>
      </c>
      <c r="N918" s="30">
        <v>31900000</v>
      </c>
      <c r="O918" s="25" t="s">
        <v>420</v>
      </c>
      <c r="P918" s="31" t="s">
        <v>35</v>
      </c>
      <c r="Q918" s="26" t="s">
        <v>36</v>
      </c>
      <c r="R918" s="78" t="s">
        <v>37</v>
      </c>
    </row>
    <row r="919" spans="1:18" s="28" customFormat="1" ht="135" x14ac:dyDescent="0.25">
      <c r="A919" s="77" t="s">
        <v>48</v>
      </c>
      <c r="B919" s="31" t="s">
        <v>49</v>
      </c>
      <c r="C919" s="31" t="s">
        <v>50</v>
      </c>
      <c r="D919" s="31" t="s">
        <v>51</v>
      </c>
      <c r="E919" s="31" t="s">
        <v>52</v>
      </c>
      <c r="F919" s="56">
        <v>80111600</v>
      </c>
      <c r="G919" s="49" t="s">
        <v>919</v>
      </c>
      <c r="H919" s="56" t="s">
        <v>30</v>
      </c>
      <c r="I919" s="56" t="s">
        <v>31</v>
      </c>
      <c r="J919" s="31" t="s">
        <v>106</v>
      </c>
      <c r="K919" s="31" t="s">
        <v>106</v>
      </c>
      <c r="L919" s="26">
        <v>2.5</v>
      </c>
      <c r="M919" s="63">
        <v>5000000</v>
      </c>
      <c r="N919" s="30">
        <v>12500000</v>
      </c>
      <c r="O919" s="25" t="s">
        <v>55</v>
      </c>
      <c r="P919" s="31" t="s">
        <v>35</v>
      </c>
      <c r="Q919" s="29" t="s">
        <v>36</v>
      </c>
      <c r="R919" s="79" t="s">
        <v>37</v>
      </c>
    </row>
    <row r="920" spans="1:18" s="37" customFormat="1" ht="105" x14ac:dyDescent="0.25">
      <c r="A920" s="77" t="s">
        <v>48</v>
      </c>
      <c r="B920" s="31" t="s">
        <v>49</v>
      </c>
      <c r="C920" s="31" t="s">
        <v>453</v>
      </c>
      <c r="D920" s="31" t="s">
        <v>51</v>
      </c>
      <c r="E920" s="31" t="s">
        <v>454</v>
      </c>
      <c r="F920" s="56">
        <v>80111600</v>
      </c>
      <c r="G920" s="49" t="s">
        <v>455</v>
      </c>
      <c r="H920" s="56" t="s">
        <v>481</v>
      </c>
      <c r="I920" s="25" t="s">
        <v>31</v>
      </c>
      <c r="J920" s="31" t="s">
        <v>106</v>
      </c>
      <c r="K920" s="31" t="s">
        <v>64</v>
      </c>
      <c r="L920" s="26">
        <v>3</v>
      </c>
      <c r="M920" s="58">
        <v>3394880</v>
      </c>
      <c r="N920" s="30">
        <v>10184640</v>
      </c>
      <c r="O920" s="25" t="s">
        <v>456</v>
      </c>
      <c r="P920" s="31" t="s">
        <v>35</v>
      </c>
      <c r="Q920" s="26" t="s">
        <v>36</v>
      </c>
      <c r="R920" s="78" t="s">
        <v>37</v>
      </c>
    </row>
    <row r="921" spans="1:18" s="37" customFormat="1" ht="105" x14ac:dyDescent="0.25">
      <c r="A921" s="77" t="s">
        <v>48</v>
      </c>
      <c r="B921" s="31" t="s">
        <v>49</v>
      </c>
      <c r="C921" s="31" t="s">
        <v>453</v>
      </c>
      <c r="D921" s="31" t="s">
        <v>51</v>
      </c>
      <c r="E921" s="31" t="s">
        <v>454</v>
      </c>
      <c r="F921" s="56">
        <v>80111600</v>
      </c>
      <c r="G921" s="49" t="s">
        <v>455</v>
      </c>
      <c r="H921" s="56" t="s">
        <v>481</v>
      </c>
      <c r="I921" s="25" t="s">
        <v>31</v>
      </c>
      <c r="J921" s="31" t="s">
        <v>64</v>
      </c>
      <c r="K921" s="68" t="s">
        <v>64</v>
      </c>
      <c r="L921" s="26">
        <v>3</v>
      </c>
      <c r="M921" s="58">
        <v>3394880</v>
      </c>
      <c r="N921" s="30">
        <v>10184640</v>
      </c>
      <c r="O921" s="25" t="s">
        <v>456</v>
      </c>
      <c r="P921" s="31" t="s">
        <v>35</v>
      </c>
      <c r="Q921" s="26" t="s">
        <v>36</v>
      </c>
      <c r="R921" s="78" t="s">
        <v>37</v>
      </c>
    </row>
    <row r="922" spans="1:18" s="37" customFormat="1" ht="120" x14ac:dyDescent="0.25">
      <c r="A922" s="77" t="s">
        <v>48</v>
      </c>
      <c r="B922" s="31" t="s">
        <v>444</v>
      </c>
      <c r="C922" s="31" t="s">
        <v>445</v>
      </c>
      <c r="D922" s="31" t="s">
        <v>446</v>
      </c>
      <c r="E922" s="31" t="s">
        <v>447</v>
      </c>
      <c r="F922" s="56">
        <v>80111600</v>
      </c>
      <c r="G922" s="49" t="s">
        <v>920</v>
      </c>
      <c r="H922" s="31" t="s">
        <v>30</v>
      </c>
      <c r="I922" s="25" t="s">
        <v>31</v>
      </c>
      <c r="J922" s="31" t="s">
        <v>106</v>
      </c>
      <c r="K922" s="31" t="s">
        <v>106</v>
      </c>
      <c r="L922" s="31">
        <v>3</v>
      </c>
      <c r="M922" s="58">
        <v>4666667</v>
      </c>
      <c r="N922" s="30">
        <f>+M922*L922-1</f>
        <v>14000000</v>
      </c>
      <c r="O922" s="31" t="s">
        <v>449</v>
      </c>
      <c r="P922" s="31" t="s">
        <v>35</v>
      </c>
      <c r="Q922" s="26" t="s">
        <v>36</v>
      </c>
      <c r="R922" s="78" t="s">
        <v>37</v>
      </c>
    </row>
    <row r="923" spans="1:18" s="28" customFormat="1" ht="105" x14ac:dyDescent="0.25">
      <c r="A923" s="77" t="s">
        <v>48</v>
      </c>
      <c r="B923" s="31" t="s">
        <v>49</v>
      </c>
      <c r="C923" s="31" t="s">
        <v>453</v>
      </c>
      <c r="D923" s="31" t="s">
        <v>51</v>
      </c>
      <c r="E923" s="31" t="s">
        <v>454</v>
      </c>
      <c r="F923" s="72">
        <v>80111600</v>
      </c>
      <c r="G923" s="49" t="s">
        <v>455</v>
      </c>
      <c r="H923" s="31" t="s">
        <v>481</v>
      </c>
      <c r="I923" s="25" t="s">
        <v>31</v>
      </c>
      <c r="J923" s="31" t="s">
        <v>64</v>
      </c>
      <c r="K923" s="31" t="s">
        <v>64</v>
      </c>
      <c r="L923" s="31">
        <v>3</v>
      </c>
      <c r="M923" s="58">
        <v>3394880</v>
      </c>
      <c r="N923" s="30">
        <f>+M923*L923</f>
        <v>10184640</v>
      </c>
      <c r="O923" s="68" t="s">
        <v>456</v>
      </c>
      <c r="P923" s="31" t="s">
        <v>35</v>
      </c>
      <c r="Q923" s="26" t="s">
        <v>36</v>
      </c>
      <c r="R923" s="78" t="s">
        <v>37</v>
      </c>
    </row>
    <row r="924" spans="1:18" s="28" customFormat="1" ht="105" x14ac:dyDescent="0.25">
      <c r="A924" s="77" t="s">
        <v>48</v>
      </c>
      <c r="B924" s="31" t="s">
        <v>49</v>
      </c>
      <c r="C924" s="31" t="s">
        <v>453</v>
      </c>
      <c r="D924" s="31" t="s">
        <v>51</v>
      </c>
      <c r="E924" s="31" t="s">
        <v>454</v>
      </c>
      <c r="F924" s="72">
        <v>80111600</v>
      </c>
      <c r="G924" s="49" t="s">
        <v>455</v>
      </c>
      <c r="H924" s="31" t="s">
        <v>481</v>
      </c>
      <c r="I924" s="25" t="s">
        <v>31</v>
      </c>
      <c r="J924" s="31" t="s">
        <v>64</v>
      </c>
      <c r="K924" s="31" t="s">
        <v>64</v>
      </c>
      <c r="L924" s="31">
        <v>3</v>
      </c>
      <c r="M924" s="58">
        <v>3394880</v>
      </c>
      <c r="N924" s="30">
        <v>10184640</v>
      </c>
      <c r="O924" s="68" t="s">
        <v>456</v>
      </c>
      <c r="P924" s="31" t="s">
        <v>35</v>
      </c>
      <c r="Q924" s="26" t="s">
        <v>36</v>
      </c>
      <c r="R924" s="78" t="s">
        <v>37</v>
      </c>
    </row>
    <row r="925" spans="1:18" s="28" customFormat="1" ht="120" x14ac:dyDescent="0.25">
      <c r="A925" s="77" t="s">
        <v>48</v>
      </c>
      <c r="B925" s="31" t="s">
        <v>49</v>
      </c>
      <c r="C925" s="31" t="s">
        <v>117</v>
      </c>
      <c r="D925" s="31" t="s">
        <v>127</v>
      </c>
      <c r="E925" s="31" t="s">
        <v>128</v>
      </c>
      <c r="F925" s="101">
        <v>80111600</v>
      </c>
      <c r="G925" s="49" t="s">
        <v>921</v>
      </c>
      <c r="H925" s="101" t="s">
        <v>43</v>
      </c>
      <c r="I925" s="101" t="s">
        <v>31</v>
      </c>
      <c r="J925" s="101" t="s">
        <v>100</v>
      </c>
      <c r="K925" s="101" t="s">
        <v>100</v>
      </c>
      <c r="L925" s="31">
        <v>2</v>
      </c>
      <c r="M925" s="97">
        <v>6000000</v>
      </c>
      <c r="N925" s="30">
        <v>12000000</v>
      </c>
      <c r="O925" s="101" t="s">
        <v>121</v>
      </c>
      <c r="P925" s="31" t="s">
        <v>35</v>
      </c>
      <c r="Q925" s="31" t="s">
        <v>36</v>
      </c>
      <c r="R925" s="81" t="s">
        <v>37</v>
      </c>
    </row>
    <row r="926" spans="1:18" s="28" customFormat="1" ht="120" x14ac:dyDescent="0.25">
      <c r="A926" s="77" t="s">
        <v>48</v>
      </c>
      <c r="B926" s="31" t="s">
        <v>49</v>
      </c>
      <c r="C926" s="31" t="s">
        <v>117</v>
      </c>
      <c r="D926" s="31" t="s">
        <v>127</v>
      </c>
      <c r="E926" s="31" t="s">
        <v>128</v>
      </c>
      <c r="F926" s="71">
        <v>80111600</v>
      </c>
      <c r="G926" s="49" t="s">
        <v>922</v>
      </c>
      <c r="H926" s="68" t="s">
        <v>858</v>
      </c>
      <c r="I926" s="68" t="s">
        <v>31</v>
      </c>
      <c r="J926" s="68" t="s">
        <v>106</v>
      </c>
      <c r="K926" s="68" t="s">
        <v>100</v>
      </c>
      <c r="L926" s="68">
        <v>1</v>
      </c>
      <c r="M926" s="70">
        <v>3849000</v>
      </c>
      <c r="N926" s="30">
        <v>3849000</v>
      </c>
      <c r="O926" s="56" t="s">
        <v>225</v>
      </c>
      <c r="P926" s="31" t="s">
        <v>35</v>
      </c>
      <c r="Q926" s="31" t="s">
        <v>36</v>
      </c>
      <c r="R926" s="81" t="s">
        <v>37</v>
      </c>
    </row>
    <row r="927" spans="1:18" s="28" customFormat="1" ht="120" x14ac:dyDescent="0.25">
      <c r="A927" s="77" t="s">
        <v>48</v>
      </c>
      <c r="B927" s="31" t="s">
        <v>49</v>
      </c>
      <c r="C927" s="31" t="s">
        <v>117</v>
      </c>
      <c r="D927" s="31" t="s">
        <v>127</v>
      </c>
      <c r="E927" s="31" t="s">
        <v>128</v>
      </c>
      <c r="F927" s="71">
        <v>80111600</v>
      </c>
      <c r="G927" s="49" t="s">
        <v>922</v>
      </c>
      <c r="H927" s="68" t="s">
        <v>858</v>
      </c>
      <c r="I927" s="68" t="s">
        <v>31</v>
      </c>
      <c r="J927" s="68" t="s">
        <v>106</v>
      </c>
      <c r="K927" s="68" t="s">
        <v>100</v>
      </c>
      <c r="L927" s="68">
        <v>1</v>
      </c>
      <c r="M927" s="70">
        <v>3849000</v>
      </c>
      <c r="N927" s="30">
        <v>3849000</v>
      </c>
      <c r="O927" s="56" t="s">
        <v>225</v>
      </c>
      <c r="P927" s="31" t="s">
        <v>35</v>
      </c>
      <c r="Q927" s="31" t="s">
        <v>36</v>
      </c>
      <c r="R927" s="81" t="s">
        <v>37</v>
      </c>
    </row>
    <row r="928" spans="1:18" s="28" customFormat="1" ht="120" x14ac:dyDescent="0.25">
      <c r="A928" s="77" t="s">
        <v>48</v>
      </c>
      <c r="B928" s="31" t="s">
        <v>49</v>
      </c>
      <c r="C928" s="31" t="s">
        <v>117</v>
      </c>
      <c r="D928" s="31" t="s">
        <v>127</v>
      </c>
      <c r="E928" s="31" t="s">
        <v>128</v>
      </c>
      <c r="F928" s="71">
        <v>80111600</v>
      </c>
      <c r="G928" s="49" t="s">
        <v>922</v>
      </c>
      <c r="H928" s="68" t="s">
        <v>858</v>
      </c>
      <c r="I928" s="68" t="s">
        <v>31</v>
      </c>
      <c r="J928" s="68" t="s">
        <v>106</v>
      </c>
      <c r="K928" s="68" t="s">
        <v>100</v>
      </c>
      <c r="L928" s="68">
        <v>1</v>
      </c>
      <c r="M928" s="70">
        <v>3849000</v>
      </c>
      <c r="N928" s="30">
        <v>3849000</v>
      </c>
      <c r="O928" s="56" t="s">
        <v>225</v>
      </c>
      <c r="P928" s="31" t="s">
        <v>35</v>
      </c>
      <c r="Q928" s="31" t="s">
        <v>36</v>
      </c>
      <c r="R928" s="81" t="s">
        <v>37</v>
      </c>
    </row>
    <row r="929" spans="1:18" s="28" customFormat="1" ht="120" x14ac:dyDescent="0.25">
      <c r="A929" s="77" t="s">
        <v>48</v>
      </c>
      <c r="B929" s="31" t="s">
        <v>49</v>
      </c>
      <c r="C929" s="31" t="s">
        <v>117</v>
      </c>
      <c r="D929" s="31" t="s">
        <v>127</v>
      </c>
      <c r="E929" s="31" t="s">
        <v>128</v>
      </c>
      <c r="F929" s="71">
        <v>80111600</v>
      </c>
      <c r="G929" s="49" t="s">
        <v>922</v>
      </c>
      <c r="H929" s="68" t="s">
        <v>858</v>
      </c>
      <c r="I929" s="68" t="s">
        <v>31</v>
      </c>
      <c r="J929" s="68" t="s">
        <v>106</v>
      </c>
      <c r="K929" s="68" t="s">
        <v>100</v>
      </c>
      <c r="L929" s="68">
        <v>1</v>
      </c>
      <c r="M929" s="70">
        <v>3849000</v>
      </c>
      <c r="N929" s="30">
        <v>3849000</v>
      </c>
      <c r="O929" s="56" t="s">
        <v>225</v>
      </c>
      <c r="P929" s="31" t="s">
        <v>35</v>
      </c>
      <c r="Q929" s="31" t="s">
        <v>36</v>
      </c>
      <c r="R929" s="81" t="s">
        <v>37</v>
      </c>
    </row>
    <row r="930" spans="1:18" s="28" customFormat="1" ht="120" x14ac:dyDescent="0.25">
      <c r="A930" s="77" t="s">
        <v>48</v>
      </c>
      <c r="B930" s="31" t="s">
        <v>49</v>
      </c>
      <c r="C930" s="31" t="s">
        <v>117</v>
      </c>
      <c r="D930" s="31" t="s">
        <v>127</v>
      </c>
      <c r="E930" s="31" t="s">
        <v>128</v>
      </c>
      <c r="F930" s="71">
        <v>80111600</v>
      </c>
      <c r="G930" s="49" t="s">
        <v>923</v>
      </c>
      <c r="H930" s="68" t="s">
        <v>858</v>
      </c>
      <c r="I930" s="68" t="s">
        <v>31</v>
      </c>
      <c r="J930" s="68" t="s">
        <v>106</v>
      </c>
      <c r="K930" s="68" t="s">
        <v>100</v>
      </c>
      <c r="L930" s="68">
        <v>1</v>
      </c>
      <c r="M930" s="70">
        <v>4277000</v>
      </c>
      <c r="N930" s="30">
        <v>4277000</v>
      </c>
      <c r="O930" s="56" t="s">
        <v>225</v>
      </c>
      <c r="P930" s="31" t="s">
        <v>35</v>
      </c>
      <c r="Q930" s="31" t="s">
        <v>36</v>
      </c>
      <c r="R930" s="81" t="s">
        <v>37</v>
      </c>
    </row>
    <row r="931" spans="1:18" s="37" customFormat="1" ht="135" x14ac:dyDescent="0.25">
      <c r="A931" s="77" t="s">
        <v>48</v>
      </c>
      <c r="B931" s="31" t="s">
        <v>49</v>
      </c>
      <c r="C931" s="31" t="s">
        <v>50</v>
      </c>
      <c r="D931" s="31" t="s">
        <v>51</v>
      </c>
      <c r="E931" s="31" t="s">
        <v>52</v>
      </c>
      <c r="F931" s="60">
        <v>80111600</v>
      </c>
      <c r="G931" s="49" t="s">
        <v>83</v>
      </c>
      <c r="H931" s="56" t="s">
        <v>43</v>
      </c>
      <c r="I931" s="56" t="s">
        <v>31</v>
      </c>
      <c r="J931" s="56" t="s">
        <v>106</v>
      </c>
      <c r="K931" s="56" t="s">
        <v>136</v>
      </c>
      <c r="L931" s="56">
        <v>2</v>
      </c>
      <c r="M931" s="63">
        <v>3849000</v>
      </c>
      <c r="N931" s="30">
        <v>7698000</v>
      </c>
      <c r="O931" s="68" t="s">
        <v>55</v>
      </c>
      <c r="P931" s="29" t="s">
        <v>35</v>
      </c>
      <c r="Q931" s="29" t="s">
        <v>36</v>
      </c>
      <c r="R931" s="79" t="s">
        <v>37</v>
      </c>
    </row>
    <row r="932" spans="1:18" s="37" customFormat="1" ht="135" x14ac:dyDescent="0.25">
      <c r="A932" s="77" t="s">
        <v>48</v>
      </c>
      <c r="B932" s="31" t="s">
        <v>49</v>
      </c>
      <c r="C932" s="31" t="s">
        <v>50</v>
      </c>
      <c r="D932" s="31" t="s">
        <v>51</v>
      </c>
      <c r="E932" s="31" t="s">
        <v>52</v>
      </c>
      <c r="F932" s="60">
        <v>80111600</v>
      </c>
      <c r="G932" s="49" t="s">
        <v>924</v>
      </c>
      <c r="H932" s="56" t="s">
        <v>43</v>
      </c>
      <c r="I932" s="56" t="s">
        <v>31</v>
      </c>
      <c r="J932" s="56" t="s">
        <v>106</v>
      </c>
      <c r="K932" s="56" t="s">
        <v>136</v>
      </c>
      <c r="L932" s="56">
        <v>3</v>
      </c>
      <c r="M932" s="63">
        <v>5000000</v>
      </c>
      <c r="N932" s="30">
        <v>15000000</v>
      </c>
      <c r="O932" s="68" t="s">
        <v>55</v>
      </c>
      <c r="P932" s="29" t="s">
        <v>35</v>
      </c>
      <c r="Q932" s="29" t="s">
        <v>36</v>
      </c>
      <c r="R932" s="79" t="s">
        <v>37</v>
      </c>
    </row>
    <row r="933" spans="1:18" s="39" customFormat="1" x14ac:dyDescent="0.2">
      <c r="A933" s="77"/>
      <c r="B933" s="31"/>
      <c r="C933" s="31"/>
      <c r="D933" s="31"/>
      <c r="E933" s="31"/>
      <c r="F933" s="31"/>
      <c r="G933" s="50"/>
      <c r="H933" s="31"/>
      <c r="I933" s="31"/>
      <c r="J933" s="31"/>
      <c r="K933" s="31"/>
      <c r="L933" s="31"/>
      <c r="M933" s="53"/>
      <c r="N933" s="30"/>
      <c r="O933" s="29"/>
      <c r="P933" s="29"/>
      <c r="Q933" s="29"/>
      <c r="R933" s="79"/>
    </row>
    <row r="934" spans="1:18" s="28" customFormat="1" x14ac:dyDescent="0.2">
      <c r="A934" s="77"/>
      <c r="B934" s="31"/>
      <c r="C934" s="31"/>
      <c r="D934" s="31"/>
      <c r="E934" s="31"/>
      <c r="F934" s="31"/>
      <c r="G934" s="50"/>
      <c r="H934" s="64"/>
      <c r="I934" s="64"/>
      <c r="J934" s="31"/>
      <c r="K934" s="31"/>
      <c r="L934" s="64"/>
      <c r="M934" s="53"/>
      <c r="N934" s="61"/>
      <c r="O934" s="31"/>
      <c r="P934" s="31"/>
      <c r="Q934" s="31"/>
      <c r="R934" s="81"/>
    </row>
    <row r="935" spans="1:18" s="39" customFormat="1" x14ac:dyDescent="0.2">
      <c r="A935" s="77"/>
      <c r="B935" s="31"/>
      <c r="C935" s="31"/>
      <c r="D935" s="31"/>
      <c r="E935" s="31"/>
      <c r="F935" s="31"/>
      <c r="G935" s="50"/>
      <c r="H935" s="31"/>
      <c r="I935" s="31"/>
      <c r="J935" s="26"/>
      <c r="K935" s="26"/>
      <c r="L935" s="40"/>
      <c r="M935" s="32"/>
      <c r="N935" s="30"/>
      <c r="O935" s="36"/>
      <c r="P935" s="31"/>
      <c r="Q935" s="26"/>
      <c r="R935" s="78"/>
    </row>
    <row r="936" spans="1:18" s="14" customFormat="1" ht="15.75" thickBot="1" x14ac:dyDescent="0.25">
      <c r="A936" s="86"/>
      <c r="B936" s="87"/>
      <c r="C936" s="88"/>
      <c r="D936" s="88"/>
      <c r="E936" s="88"/>
      <c r="F936" s="89"/>
      <c r="G936" s="89"/>
      <c r="H936" s="89"/>
      <c r="I936" s="89"/>
      <c r="J936" s="89"/>
      <c r="K936" s="89"/>
      <c r="L936" s="89"/>
      <c r="M936" s="89"/>
      <c r="N936" s="90">
        <f>SUM(N8:N935)</f>
        <v>20951371996.00095</v>
      </c>
      <c r="O936" s="91"/>
      <c r="P936" s="89"/>
      <c r="Q936" s="89"/>
      <c r="R936" s="92"/>
    </row>
    <row r="937" spans="1:18" ht="15.75" x14ac:dyDescent="0.2">
      <c r="C937" s="15"/>
      <c r="D937" s="15"/>
      <c r="E937" s="15"/>
      <c r="F937" s="13"/>
      <c r="G937" s="16"/>
      <c r="I937" s="13"/>
      <c r="M937" s="13"/>
      <c r="N937" s="51">
        <f>17162572000+390000000+567000000+461400000+1111400000+195000000+1063999996</f>
        <v>20951371996</v>
      </c>
    </row>
    <row r="938" spans="1:18" x14ac:dyDescent="0.2">
      <c r="F938" s="13"/>
      <c r="G938" s="18"/>
      <c r="I938" s="13"/>
      <c r="M938" s="13"/>
      <c r="N938" s="19">
        <f>+N936-N937</f>
        <v>9.49859619140625E-4</v>
      </c>
    </row>
    <row r="940" spans="1:18" x14ac:dyDescent="0.2">
      <c r="F940" s="13"/>
      <c r="G940" s="13"/>
      <c r="I940" s="13"/>
      <c r="M940" s="20"/>
      <c r="N940" s="21"/>
    </row>
    <row r="941" spans="1:18" x14ac:dyDescent="0.2">
      <c r="F941" s="13"/>
      <c r="G941" s="13"/>
      <c r="I941" s="13"/>
      <c r="M941" s="20"/>
      <c r="N941" s="57"/>
    </row>
    <row r="942" spans="1:18" x14ac:dyDescent="0.2">
      <c r="F942" s="13"/>
      <c r="G942" s="13"/>
      <c r="I942" s="13"/>
      <c r="M942" s="20"/>
      <c r="N942" s="21"/>
    </row>
    <row r="943" spans="1:18" x14ac:dyDescent="0.2">
      <c r="F943" s="13"/>
      <c r="G943" s="13"/>
      <c r="I943" s="13"/>
      <c r="M943" s="20"/>
      <c r="N943" s="21"/>
    </row>
    <row r="944" spans="1:18" x14ac:dyDescent="0.2">
      <c r="N944" s="21"/>
    </row>
    <row r="945" spans="14:14" x14ac:dyDescent="0.2">
      <c r="N945" s="21"/>
    </row>
    <row r="946" spans="14:14" x14ac:dyDescent="0.2">
      <c r="N946" s="21"/>
    </row>
    <row r="947" spans="14:14" x14ac:dyDescent="0.2">
      <c r="N947" s="21"/>
    </row>
    <row r="948" spans="14:14" x14ac:dyDescent="0.2">
      <c r="N948" s="21"/>
    </row>
    <row r="949" spans="14:14" x14ac:dyDescent="0.2">
      <c r="N949" s="21"/>
    </row>
    <row r="950" spans="14:14" x14ac:dyDescent="0.2">
      <c r="N950" s="21"/>
    </row>
    <row r="951" spans="14:14" x14ac:dyDescent="0.2">
      <c r="N951" s="21"/>
    </row>
    <row r="952" spans="14:14" x14ac:dyDescent="0.2">
      <c r="N952" s="21"/>
    </row>
  </sheetData>
  <mergeCells count="11">
    <mergeCell ref="A6:R6"/>
    <mergeCell ref="A1:C2"/>
    <mergeCell ref="D1:Q1"/>
    <mergeCell ref="R1:R2"/>
    <mergeCell ref="D2:Q2"/>
    <mergeCell ref="A3:R3"/>
    <mergeCell ref="A4:B4"/>
    <mergeCell ref="F4:L4"/>
    <mergeCell ref="M4:O4"/>
    <mergeCell ref="P4:R4"/>
    <mergeCell ref="C4:D4"/>
  </mergeCells>
  <phoneticPr fontId="3" type="noConversion"/>
  <conditionalFormatting sqref="H405">
    <cfRule type="duplicateValues" dxfId="0" priority="19"/>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3" ma:contentTypeDescription="Crear nuevo documento." ma:contentTypeScope="" ma:versionID="69e4474820d015904d0e7c21e43cb579">
  <xsd:schema xmlns:xsd="http://www.w3.org/2001/XMLSchema" xmlns:xs="http://www.w3.org/2001/XMLSchema" xmlns:p="http://schemas.microsoft.com/office/2006/metadata/properties" xmlns:ns2="ad0262b1-06b4-4d09-9f25-2da5836b63ce" targetNamespace="http://schemas.microsoft.com/office/2006/metadata/properties" ma:root="true" ma:fieldsID="3c3f0aba9da8115a444fa1b9f7bf1bb8" ns2:_="">
    <xsd:import namespace="ad0262b1-06b4-4d09-9f25-2da5836b63ce"/>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AEA490-7065-4F82-BDFF-476AA580EA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F168CA-23A7-4735-9603-AE1C6183835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53D98DD-6FAE-430C-BA57-CD223DF883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PAA de Inversión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dc:creator>
  <cp:keywords/>
  <dc:description/>
  <cp:lastModifiedBy>DANIEL TOVAR CARDOZO</cp:lastModifiedBy>
  <cp:revision/>
  <dcterms:created xsi:type="dcterms:W3CDTF">2021-02-17T00:10:28Z</dcterms:created>
  <dcterms:modified xsi:type="dcterms:W3CDTF">2023-10-27T14:45:57Z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