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ovar\Downloads\"/>
    </mc:Choice>
  </mc:AlternateContent>
  <xr:revisionPtr revIDLastSave="0" documentId="13_ncr:1_{7ECA5DEF-AD80-4CD1-BC5C-7210A1468715}" xr6:coauthVersionLast="47" xr6:coauthVersionMax="47" xr10:uidLastSave="{00000000-0000-0000-0000-000000000000}"/>
  <bookViews>
    <workbookView xWindow="-120" yWindow="-120" windowWidth="27870" windowHeight="15180" firstSheet="1" activeTab="1" xr2:uid="{00000000-000D-0000-FFFF-FFFF00000000}"/>
  </bookViews>
  <sheets>
    <sheet name="Hoja1" sheetId="2" state="hidden" r:id="rId1"/>
    <sheet name="PAA de Inversión 2023" sheetId="1" r:id="rId2"/>
  </sheets>
  <definedNames>
    <definedName name="_xlnm._FilterDatabase" localSheetId="1" hidden="1">'PAA de Inversión 2023'!$A$7:$AE$932</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31" i="1" l="1"/>
  <c r="N821" i="1"/>
  <c r="N323" i="1"/>
  <c r="N272" i="1"/>
  <c r="N268" i="1"/>
  <c r="N245" i="1"/>
  <c r="N923" i="1"/>
  <c r="N922" i="1"/>
  <c r="N608" i="1"/>
  <c r="N223" i="1"/>
  <c r="N151" i="1"/>
  <c r="N157" i="1"/>
  <c r="N216" i="1"/>
  <c r="N215" i="1"/>
  <c r="N164" i="1"/>
  <c r="N141" i="1"/>
  <c r="N144" i="1"/>
  <c r="N105" i="1"/>
  <c r="N714" i="1"/>
  <c r="N262" i="1"/>
  <c r="N251" i="1"/>
  <c r="N250" i="1"/>
  <c r="N249" i="1"/>
  <c r="N28" i="1"/>
  <c r="N713" i="1"/>
  <c r="N275" i="1"/>
  <c r="N530" i="1"/>
  <c r="N526" i="1"/>
  <c r="N516" i="1"/>
  <c r="N711" i="1"/>
  <c r="N710" i="1"/>
  <c r="N805" i="1"/>
  <c r="N587" i="1"/>
  <c r="N873" i="1"/>
  <c r="N257" i="1"/>
  <c r="N551" i="1"/>
  <c r="N817" i="1"/>
  <c r="N325" i="1"/>
  <c r="N123" i="1"/>
  <c r="N120" i="1"/>
  <c r="N113" i="1"/>
  <c r="N138" i="1"/>
  <c r="N235" i="1"/>
  <c r="N254" i="1"/>
  <c r="N255" i="1"/>
  <c r="N253" i="1"/>
  <c r="N110" i="1"/>
  <c r="N937" i="1"/>
  <c r="N222" i="1"/>
  <c r="N256" i="1"/>
  <c r="N258" i="1"/>
  <c r="N237" i="1"/>
  <c r="N327" i="1"/>
  <c r="N451" i="1"/>
  <c r="N505" i="1"/>
  <c r="N721" i="1"/>
  <c r="N29" i="1"/>
  <c r="N637" i="1"/>
  <c r="N794" i="1"/>
  <c r="N799" i="1"/>
  <c r="N430" i="1"/>
  <c r="N850" i="1"/>
  <c r="N359" i="1"/>
  <c r="N625" i="1"/>
  <c r="N320" i="1"/>
  <c r="N849" i="1"/>
  <c r="N848" i="1"/>
  <c r="N374" i="1"/>
  <c r="N847" i="1"/>
  <c r="N846" i="1"/>
  <c r="N118" i="1"/>
  <c r="N117" i="1"/>
  <c r="N136" i="1"/>
  <c r="N135" i="1"/>
  <c r="N131" i="1"/>
  <c r="N132" i="1"/>
  <c r="N285" i="1"/>
  <c r="N845" i="1"/>
  <c r="N844" i="1"/>
  <c r="N843" i="1"/>
  <c r="N648" i="1"/>
  <c r="N338" i="1"/>
  <c r="N246" i="1"/>
  <c r="N273" i="1"/>
  <c r="N269" i="1"/>
  <c r="N265" i="1"/>
  <c r="N260" i="1"/>
  <c r="N242" i="1"/>
  <c r="N240" i="1"/>
  <c r="N238" i="1"/>
  <c r="N635" i="1"/>
  <c r="N147" i="1"/>
  <c r="N126" i="1"/>
  <c r="N104" i="1"/>
  <c r="N106" i="1"/>
  <c r="N127" i="1"/>
  <c r="N134" i="1"/>
  <c r="N815" i="1"/>
  <c r="N813" i="1"/>
  <c r="N24" i="1"/>
  <c r="N64" i="1"/>
  <c r="N76" i="1"/>
  <c r="N78" i="1"/>
  <c r="N75" i="1"/>
  <c r="N73" i="1"/>
  <c r="N71" i="1"/>
  <c r="N67" i="1"/>
  <c r="N66" i="1"/>
  <c r="N79" i="1"/>
  <c r="N96" i="1"/>
  <c r="N93" i="1"/>
  <c r="N91" i="1"/>
  <c r="N92" i="1"/>
  <c r="N89" i="1"/>
  <c r="N81" i="1"/>
  <c r="N790" i="1"/>
  <c r="N61" i="1"/>
  <c r="N60" i="1"/>
  <c r="N58" i="1"/>
  <c r="N56" i="1"/>
  <c r="N52" i="1"/>
  <c r="N50" i="1"/>
  <c r="N48" i="1"/>
  <c r="N46" i="1"/>
  <c r="N44" i="1"/>
  <c r="N43" i="1"/>
  <c r="N40" i="1"/>
  <c r="N37" i="1"/>
  <c r="N35" i="1"/>
  <c r="N34" i="1"/>
  <c r="N32" i="1"/>
  <c r="N31" i="1"/>
  <c r="N27" i="1"/>
  <c r="N25" i="1"/>
  <c r="N23" i="1"/>
  <c r="N39" i="1"/>
  <c r="N21" i="1"/>
  <c r="N17" i="1"/>
  <c r="N19" i="1"/>
  <c r="N70" i="1"/>
  <c r="N62" i="1"/>
  <c r="N723" i="1"/>
  <c r="N658" i="1"/>
  <c r="N406" i="1"/>
  <c r="N439" i="1"/>
  <c r="N508" i="1"/>
  <c r="N301" i="1"/>
  <c r="N626" i="1"/>
  <c r="N150" i="1"/>
  <c r="N715" i="1"/>
  <c r="N707" i="1"/>
  <c r="N476" i="1"/>
  <c r="N706" i="1"/>
  <c r="N30" i="1"/>
  <c r="N54" i="1"/>
  <c r="N704" i="1"/>
  <c r="N656" i="1"/>
  <c r="N441" i="1"/>
  <c r="N437" i="1"/>
  <c r="N435" i="1"/>
  <c r="N434" i="1"/>
  <c r="N432" i="1"/>
  <c r="N428" i="1"/>
  <c r="N427" i="1"/>
  <c r="N425" i="1"/>
  <c r="N424" i="1"/>
  <c r="N422" i="1"/>
  <c r="N421" i="1"/>
  <c r="N417" i="1"/>
  <c r="N354" i="1"/>
  <c r="N413" i="1"/>
  <c r="N415" i="1"/>
  <c r="N419" i="1"/>
  <c r="N414" i="1"/>
  <c r="N412" i="1"/>
  <c r="N651" i="1"/>
  <c r="N647" i="1"/>
  <c r="N410" i="1"/>
  <c r="N443" i="1"/>
  <c r="N640" i="1"/>
  <c r="N620" i="1"/>
  <c r="N619" i="1"/>
  <c r="N618" i="1"/>
  <c r="N617" i="1"/>
  <c r="N615" i="1"/>
  <c r="N613" i="1"/>
  <c r="N611" i="1"/>
  <c r="N610" i="1"/>
  <c r="N609" i="1"/>
  <c r="N607" i="1"/>
  <c r="N605" i="1"/>
  <c r="N603" i="1"/>
  <c r="N601" i="1"/>
  <c r="N146" i="1"/>
  <c r="N137" i="1"/>
  <c r="N115" i="1"/>
  <c r="N599" i="1"/>
  <c r="N598" i="1"/>
  <c r="N596" i="1"/>
  <c r="N594" i="1"/>
  <c r="N592" i="1"/>
  <c r="N590" i="1"/>
  <c r="N588" i="1"/>
  <c r="N585" i="1"/>
  <c r="N583" i="1"/>
  <c r="N581" i="1"/>
  <c r="N579" i="1"/>
  <c r="N577" i="1"/>
  <c r="N575" i="1"/>
  <c r="N573" i="1"/>
  <c r="N571" i="1"/>
  <c r="N569" i="1"/>
  <c r="N567" i="1"/>
  <c r="N565" i="1"/>
  <c r="N563" i="1"/>
  <c r="N562" i="1"/>
  <c r="N560" i="1"/>
  <c r="N558" i="1"/>
  <c r="N556" i="1"/>
  <c r="N554" i="1"/>
  <c r="N552" i="1"/>
  <c r="N550" i="1"/>
  <c r="N548" i="1"/>
  <c r="N546" i="1"/>
  <c r="N544" i="1"/>
  <c r="N10" i="1"/>
  <c r="N628" i="1"/>
  <c r="N517" i="1"/>
  <c r="N455" i="1"/>
  <c r="N277" i="1"/>
  <c r="N295" i="1"/>
  <c r="N393" i="1"/>
  <c r="N233" i="1"/>
  <c r="N231" i="1"/>
  <c r="N230" i="1"/>
  <c r="N229" i="1"/>
  <c r="N228" i="1"/>
  <c r="N227" i="1"/>
  <c r="N225" i="1"/>
  <c r="N224" i="1"/>
  <c r="N221" i="1"/>
  <c r="N220" i="1"/>
  <c r="N218" i="1"/>
  <c r="N217" i="1"/>
  <c r="N214" i="1"/>
  <c r="N213" i="1"/>
  <c r="N212" i="1"/>
  <c r="N211" i="1"/>
  <c r="N210" i="1"/>
  <c r="N208" i="1"/>
  <c r="N207" i="1"/>
  <c r="N206" i="1"/>
  <c r="N205" i="1"/>
  <c r="N204" i="1"/>
  <c r="N203" i="1"/>
  <c r="N202"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65" i="1"/>
  <c r="N163" i="1"/>
  <c r="N162" i="1"/>
  <c r="N161" i="1"/>
  <c r="N159" i="1"/>
  <c r="N156" i="1"/>
  <c r="N153" i="1"/>
  <c r="N149" i="1"/>
  <c r="N148" i="1"/>
  <c r="N145" i="1"/>
  <c r="N143" i="1"/>
  <c r="N142" i="1"/>
  <c r="N140" i="1"/>
  <c r="N133" i="1"/>
  <c r="N125" i="1"/>
  <c r="N122" i="1"/>
  <c r="N119" i="1"/>
  <c r="N116" i="1"/>
  <c r="N112" i="1"/>
  <c r="N109" i="1"/>
  <c r="N108" i="1"/>
  <c r="N107" i="1"/>
  <c r="N103" i="1"/>
  <c r="N102" i="1"/>
  <c r="N101" i="1"/>
  <c r="N99" i="1"/>
  <c r="E10" i="2"/>
  <c r="E8" i="2"/>
  <c r="E9" i="2"/>
  <c r="E11" i="2"/>
  <c r="E7" i="2"/>
  <c r="E6" i="2"/>
  <c r="E5" i="2"/>
  <c r="E12" i="2"/>
  <c r="N15" i="1" l="1"/>
  <c r="N14" i="1"/>
  <c r="N13" i="1"/>
  <c r="N12" i="1"/>
  <c r="N8" i="1"/>
  <c r="N18" i="1"/>
  <c r="N20" i="1"/>
  <c r="N22" i="1"/>
  <c r="N26" i="1"/>
  <c r="N600" i="1" l="1"/>
  <c r="N593" i="1"/>
  <c r="N591" i="1"/>
  <c r="N589" i="1"/>
  <c r="N586" i="1"/>
  <c r="N584" i="1"/>
  <c r="N553" i="1"/>
  <c r="N407" i="1"/>
  <c r="N408" i="1"/>
  <c r="N621" i="1" l="1"/>
  <c r="N616" i="1"/>
  <c r="N612" i="1"/>
  <c r="N606" i="1"/>
  <c r="N604" i="1"/>
  <c r="N578" i="1"/>
  <c r="N576" i="1"/>
  <c r="N574" i="1"/>
  <c r="N572" i="1"/>
  <c r="N568" i="1"/>
  <c r="N566" i="1"/>
  <c r="N564" i="1"/>
  <c r="N561" i="1"/>
  <c r="N559" i="1"/>
  <c r="N557" i="1"/>
  <c r="N555" i="1"/>
  <c r="N549" i="1"/>
  <c r="N547" i="1"/>
  <c r="N542" i="1"/>
  <c r="N539" i="1"/>
  <c r="N537" i="1"/>
  <c r="N535" i="1"/>
  <c r="N533" i="1"/>
  <c r="N531" i="1"/>
  <c r="N529" i="1"/>
  <c r="N527" i="1"/>
  <c r="N525" i="1"/>
  <c r="N523" i="1"/>
  <c r="N521" i="1"/>
  <c r="N519" i="1"/>
  <c r="N518" i="1"/>
  <c r="N515" i="1"/>
  <c r="N513" i="1"/>
  <c r="N511" i="1"/>
  <c r="N509" i="1"/>
  <c r="N507" i="1"/>
  <c r="N481" i="1"/>
  <c r="N478" i="1"/>
  <c r="N477" i="1"/>
  <c r="N474" i="1"/>
  <c r="N473" i="1"/>
  <c r="N472" i="1"/>
  <c r="N470" i="1"/>
  <c r="N469" i="1"/>
  <c r="N468" i="1"/>
  <c r="N466" i="1"/>
  <c r="N465" i="1"/>
  <c r="N464" i="1"/>
  <c r="N463" i="1"/>
  <c r="N462" i="1"/>
  <c r="N461" i="1"/>
  <c r="N460" i="1"/>
  <c r="N457" i="1"/>
  <c r="N454" i="1"/>
  <c r="N453" i="1"/>
  <c r="N450" i="1"/>
  <c r="N403" i="1" l="1"/>
  <c r="N402" i="1"/>
  <c r="N401" i="1"/>
  <c r="N400" i="1"/>
  <c r="N399" i="1"/>
  <c r="N398" i="1"/>
  <c r="N397" i="1"/>
  <c r="N396" i="1"/>
  <c r="N395" i="1"/>
  <c r="N392" i="1"/>
  <c r="N391" i="1"/>
  <c r="N390" i="1"/>
  <c r="N389" i="1"/>
  <c r="N388" i="1"/>
  <c r="N387" i="1"/>
  <c r="N386" i="1"/>
  <c r="N384" i="1"/>
  <c r="N383" i="1"/>
  <c r="N382" i="1"/>
  <c r="N381" i="1"/>
  <c r="N385" i="1"/>
  <c r="N357" i="1" l="1"/>
  <c r="N380" i="1" l="1"/>
  <c r="N378" i="1"/>
  <c r="N377" i="1"/>
  <c r="N376" i="1"/>
  <c r="N375" i="1"/>
  <c r="N372" i="1"/>
  <c r="N370" i="1"/>
  <c r="N368" i="1"/>
  <c r="N367" i="1"/>
  <c r="N366" i="1"/>
  <c r="N365" i="1"/>
  <c r="N364" i="1"/>
  <c r="N363" i="1"/>
  <c r="N361" i="1"/>
  <c r="N358" i="1"/>
  <c r="N356" i="1"/>
  <c r="N355" i="1"/>
  <c r="N353" i="1"/>
  <c r="N352" i="1"/>
  <c r="N351" i="1"/>
  <c r="N350" i="1"/>
  <c r="N349" i="1"/>
  <c r="N348" i="1"/>
  <c r="N347" i="1"/>
  <c r="N346" i="1"/>
  <c r="N345" i="1"/>
  <c r="N344" i="1"/>
  <c r="N343" i="1"/>
  <c r="N342" i="1"/>
  <c r="N341" i="1"/>
  <c r="N339" i="1"/>
  <c r="N337" i="1"/>
  <c r="N336" i="1"/>
  <c r="N335" i="1"/>
  <c r="N334" i="1"/>
  <c r="N333" i="1"/>
  <c r="N332" i="1"/>
  <c r="N330" i="1"/>
  <c r="N321" i="1"/>
  <c r="N319" i="1"/>
  <c r="N317" i="1"/>
  <c r="N316" i="1"/>
  <c r="N315" i="1"/>
  <c r="N314" i="1"/>
  <c r="N313" i="1"/>
  <c r="N312" i="1"/>
  <c r="N311" i="1"/>
  <c r="N310" i="1"/>
  <c r="N309" i="1"/>
  <c r="N307" i="1"/>
  <c r="N306" i="1"/>
  <c r="N305" i="1"/>
  <c r="N304" i="1"/>
  <c r="N303" i="1"/>
  <c r="N302" i="1"/>
  <c r="N299" i="1"/>
  <c r="N297" i="1"/>
  <c r="N294" i="1"/>
  <c r="N293" i="1"/>
  <c r="N292" i="1"/>
  <c r="N291" i="1"/>
  <c r="N290" i="1"/>
  <c r="N289" i="1"/>
  <c r="M353" i="1"/>
  <c r="N329" i="1"/>
  <c r="N318" i="1"/>
  <c r="N308" i="1"/>
  <c r="N288" i="1" l="1"/>
  <c r="N283" i="1"/>
  <c r="N282" i="1"/>
  <c r="N276" i="1"/>
  <c r="N274" i="1"/>
  <c r="N271" i="1"/>
  <c r="N270" i="1"/>
  <c r="N267" i="1"/>
  <c r="N266" i="1"/>
  <c r="N264" i="1"/>
  <c r="N263" i="1"/>
  <c r="N261" i="1"/>
  <c r="N252" i="1"/>
  <c r="N244" i="1"/>
  <c r="N239" i="1"/>
  <c r="N69" i="1" l="1"/>
  <c r="N49" i="1"/>
  <c r="N47" i="1"/>
  <c r="N98" i="1" l="1"/>
  <c r="N97" i="1"/>
  <c r="N95" i="1"/>
  <c r="N94" i="1"/>
  <c r="N90" i="1"/>
  <c r="N82" i="1"/>
  <c r="N80" i="1"/>
  <c r="N77" i="1"/>
  <c r="N74" i="1"/>
  <c r="N72" i="1"/>
  <c r="N68" i="1"/>
  <c r="N65" i="1"/>
  <c r="N63" i="1"/>
  <c r="N59" i="1"/>
  <c r="N55" i="1"/>
  <c r="N53" i="1"/>
  <c r="N51" i="1"/>
  <c r="N45" i="1"/>
  <c r="N42" i="1"/>
  <c r="N41" i="1"/>
  <c r="N38" i="1"/>
  <c r="N36" i="1"/>
  <c r="N33" i="1"/>
  <c r="N936" i="1" l="1"/>
  <c r="N938" i="1" s="1"/>
</calcChain>
</file>

<file path=xl/sharedStrings.xml><?xml version="1.0" encoding="utf-8"?>
<sst xmlns="http://schemas.openxmlformats.org/spreadsheetml/2006/main" count="13370" uniqueCount="928">
  <si>
    <t>PLANEACIÓN ESTRATÉGICA</t>
  </si>
  <si>
    <t>Código: IDPAC-PE-FT-21
Versión 07
Página 1 de 1
Fecha: 25/11/2021</t>
  </si>
  <si>
    <t>PLAN ANUAL DE ADQUISICIONES DE INVERSIÓN</t>
  </si>
  <si>
    <t>N° DE MODIFICACIÓN</t>
  </si>
  <si>
    <t>22 - Comité 23</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</si>
  <si>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</si>
  <si>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</si>
  <si>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</si>
  <si>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</si>
  <si>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</si>
  <si>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</si>
  <si>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</si>
  <si>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</si>
  <si>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</si>
  <si>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</si>
  <si>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</si>
  <si>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</si>
  <si>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</si>
  <si>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</si>
  <si>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</si>
  <si>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</si>
  <si>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</si>
  <si>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</si>
  <si>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</si>
  <si>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</si>
  <si>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</si>
  <si>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</si>
  <si>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</si>
  <si>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</si>
  <si>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</si>
  <si>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</si>
  <si>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</si>
  <si>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</si>
  <si>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</si>
  <si>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</si>
  <si>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</si>
  <si>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</si>
  <si>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</si>
  <si>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</si>
  <si>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</si>
  <si>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</si>
  <si>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</si>
  <si>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</si>
  <si>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</si>
  <si>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</si>
  <si>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</si>
  <si>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</si>
  <si>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8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</si>
  <si>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</si>
  <si>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</si>
  <si>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</si>
  <si>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</si>
  <si>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</si>
  <si>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</si>
  <si>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</si>
  <si>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</si>
  <si>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</si>
  <si>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</si>
  <si>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</si>
  <si>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</si>
  <si>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</si>
  <si>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Técnico para realizar acitividades transversales.</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</si>
  <si>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</si>
  <si>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Sepiembre</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</si>
  <si>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</si>
  <si>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</si>
  <si>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</si>
  <si>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</si>
  <si>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Prestar los servicios profesionales de forma temporal con autonomía técnica y administrativa para realizar actividades transversales y compañamiento en territorio en el marco del proyecto de inversión 7685.</t>
  </si>
  <si>
    <t>Abril</t>
  </si>
  <si>
    <t>Adición y prórroga No. 1  al contrato N°343 de 2023, cuyo objeto es:  Prestar los servicios profesionales de forma temporal con autonomía técnica y administrativa para realizar actividades transversales y compañamiento en territorio en el marco del proyecto de inversión 7685</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</si>
  <si>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</si>
  <si>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</si>
  <si>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</si>
  <si>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</si>
  <si>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</si>
  <si>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</si>
  <si>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</si>
  <si>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</si>
  <si>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compañamiento en territorio en el marco del proyecto de inversión 7685</t>
  </si>
  <si>
    <t xml:space="preserve">Adición y prórroga No. 1  al contrato N°  170 de 2023, cuyo objeto es:Prestar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</si>
  <si>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</si>
  <si>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 xml:space="preserve">Adición y prórroga No. 1  al contrato N°  307 de 2023, cuyo objeto es:Prestar los servicios profesionales de forma temporal con autonomía técnica y
administrativa para realizar actividades transversales en el marco del proyecto de
inversión 7685.
</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</si>
  <si>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</si>
  <si>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</si>
  <si>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</si>
  <si>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</si>
  <si>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Profesional para el acompañamiento jurídico de las Organizaciones Comunales de primer y segundo grado y Orgnizaciones de Propiedad Horizontal.</t>
  </si>
  <si>
    <t>Adición y prórroga No. 1  al contrato N°  199 de 2023, cuyo objeto es: Prestar los servicios profesionales de forma temporal con autonomía técnica y administrativa para realizar actividades transversales y compañamiento en territorio en el marco del proyecto de inversión 7685.</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</si>
  <si>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</si>
  <si>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</si>
  <si>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</si>
  <si>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265 de 2023, cuyo objeto es:Prestar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</si>
  <si>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es:Prestar los servicios profesionales de forma temporal con autonomía técnica y administrativa para realizar actividades de acompañamiento en territorio que sean requeridas por la Subdirección de Asuntos Comunales.</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</si>
  <si>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</si>
  <si>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110 de 2023, cuyo objeto es:Prestar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</si>
  <si>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es:Prestar los servicios profesionales de forma temporal con autonomía técnica y administrativa para realizar actividades transversales y acompañamiento en territorio en el marco del proyecto de inversión 7685.</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</si>
  <si>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</si>
  <si>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</si>
  <si>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Adición al contrato 358 de 2023 cuyo objeto es "Contratar los servicios para la instalación, configuración y puesta en funcionamiento del servicio de conectividad e internet de las organizaciones comunales de primer y segundo grado en el distrito capital como un mecanismo para su fortalecimiento".</t>
  </si>
  <si>
    <t>Noviembre</t>
  </si>
  <si>
    <t>80141600;80141900;80111600;81141600</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</si>
  <si>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</si>
  <si>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</si>
  <si>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</si>
  <si>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</si>
  <si>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Octubre</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</si>
  <si>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</si>
  <si>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</si>
  <si>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</si>
  <si>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</si>
  <si>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</si>
  <si>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</si>
  <si>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</si>
  <si>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Adición y prórroga No. 1  al contrato N°  315 de 2023, cuyo objeto es:Prestar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</si>
  <si>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</si>
  <si>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es:Prestar los servicios de apoyo a la gestión de forma temporal con autonomía técnica y administrativa para realizar actividades de acompañamiento en territorio</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</si>
  <si>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</si>
  <si>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</si>
  <si>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</si>
  <si>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</si>
  <si>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</si>
  <si>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</si>
  <si>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</si>
  <si>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</si>
  <si>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</si>
  <si>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</si>
  <si>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</si>
  <si>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</si>
  <si>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</si>
  <si>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septiembre</t>
  </si>
  <si>
    <t>Adición y Prórroga No.1 contrato 571-2023"Prestar los servicios profesionales de manera temporal con autonomía técnica y administrativa para acompañar las labores administrativas, precontractuales, contractuales y postcontractuales de la Subdirección de fortalecimiento de la Organización Social"</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</si>
  <si>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</si>
  <si>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</si>
  <si>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</si>
  <si>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</si>
  <si>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Diciembre</t>
  </si>
  <si>
    <t xml:space="preserve">Diciembre </t>
  </si>
  <si>
    <t>Profesional para apoyar la gestión de las organizaciones sociales en plataforma y al seguimiento de las hojas de vida de las organizaciones sociales</t>
  </si>
  <si>
    <t>4 meses
15 días</t>
  </si>
  <si>
    <t>Adición y Prórroga N°1 Contrato 484-2023 "Prestar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</si>
  <si>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</si>
  <si>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</si>
  <si>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</si>
  <si>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</si>
  <si>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</si>
  <si>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</si>
  <si>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</si>
  <si>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</si>
  <si>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</si>
  <si>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</si>
  <si>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</si>
  <si>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</si>
  <si>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</si>
  <si>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</si>
  <si>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</si>
  <si>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Profesional para la elaboración y respuesta de conceptos juridicos, derechos de petición, proposiciones entre otras requeridas en la Subdirección de fortalecimiento de la Organización Social</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</si>
  <si>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</si>
  <si>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</si>
  <si>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</si>
  <si>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</si>
  <si>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</si>
  <si>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</si>
  <si>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</si>
  <si>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</si>
  <si>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Profesional para liderar las acciones necesarias para la correcta ejecución del contrato de bolsas y demas acciones administrativas y operativas requeridas.</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</si>
  <si>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</si>
  <si>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</si>
  <si>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</si>
  <si>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</si>
  <si>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</si>
  <si>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</si>
  <si>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Adición y Prórroga N°1 Contrato 559-2023 "Prestar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</si>
  <si>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 xml:space="preserve">2 Meses y 3 Días </t>
  </si>
  <si>
    <t>Profesionaesl para acompañar el desarrollo de acciones de participación para el fortalecimiento de los medios comunitarios y alternativos del Distrito.</t>
  </si>
  <si>
    <t>Adición y Prórroga No.1 contrato 466-2023"Prestar los servicios profesionales con autonomía técnica y administrativa, para aplicar el modelo de fortalecimiento, la estrategia  de articulación y acompañamiento de los procesos de participación a las organizaciones de Medios Comunitarios y Alternativos"</t>
  </si>
  <si>
    <t>Adición y Prórroga No.1 contrato 457-2023"Prestar los servicios profesionales de manera temporal con autonomía técnica y administrativa para realizar acciones de participación incidente que garantice el derecho a la participación ciudadana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</si>
  <si>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</si>
  <si>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</si>
  <si>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</si>
  <si>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</si>
  <si>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</si>
  <si>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</si>
  <si>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</si>
  <si>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</si>
  <si>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</si>
  <si>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</si>
  <si>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</si>
  <si>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</si>
  <si>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</si>
  <si>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</si>
  <si>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</si>
  <si>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</si>
  <si>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</si>
  <si>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</si>
  <si>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</si>
  <si>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</si>
  <si>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</si>
  <si>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</si>
  <si>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</si>
  <si>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</si>
  <si>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CCE-06 Selección abreviada menor cuantía</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</si>
  <si>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</si>
  <si>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</si>
  <si>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</si>
  <si>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</si>
  <si>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CCE-99 Seléccion abreviada - acuerdo marco</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</si>
  <si>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</si>
  <si>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</si>
  <si>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</si>
  <si>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</si>
  <si>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</si>
  <si>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</si>
  <si>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</si>
  <si>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</si>
  <si>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</si>
  <si>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</si>
  <si>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</si>
  <si>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</si>
  <si>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</si>
  <si>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</si>
  <si>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</si>
  <si>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</si>
  <si>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</si>
  <si>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</si>
  <si>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</si>
  <si>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</si>
  <si>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Serivicios de apoyo a la gestión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</si>
  <si>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</si>
  <si>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</si>
  <si>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</si>
  <si>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</si>
  <si>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</si>
  <si>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</si>
  <si>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</si>
  <si>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</si>
  <si>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</si>
  <si>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</si>
  <si>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 xml:space="preserve">2 meses y 11 dias </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</si>
  <si>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</si>
  <si>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</si>
  <si>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</si>
  <si>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</si>
  <si>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</si>
  <si>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</si>
  <si>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</si>
  <si>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</si>
  <si>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</si>
  <si>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</si>
  <si>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</si>
  <si>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</si>
  <si>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</si>
  <si>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</si>
  <si>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</si>
  <si>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</si>
  <si>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</si>
  <si>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</si>
  <si>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</si>
  <si>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</si>
  <si>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</si>
  <si>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</si>
  <si>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</si>
  <si>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</si>
  <si>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</si>
  <si>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 xml:space="preserve">Profesional para el diseño eimplementación de metodologías y didácticas para las diferentes modalidades de formación así como el apoyo a la supervisión de los contratos. </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</si>
  <si>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</si>
  <si>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</si>
  <si>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Adición y prórroga cto. 186-2023 cuyo objeto contratual es: Prestar los servicios profesionales, de manera temporal y con autonomía técnica y administrativa, para elaborar e implementar la línea editorial de la Escuela de Participación.</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</si>
  <si>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</si>
  <si>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</si>
  <si>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</si>
  <si>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</si>
  <si>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</si>
  <si>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</si>
  <si>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</si>
  <si>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</si>
  <si>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</si>
  <si>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</si>
  <si>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</si>
  <si>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 xml:space="preserve">Profesional para desarrollar procesos de formación en materia de enfoque diferencial étnico en las diferetenes modalidades </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</si>
  <si>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</si>
  <si>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Dicioembre</t>
  </si>
  <si>
    <t xml:space="preserve">Profesional para elaborar documentos precontractuales, contractuales y postcontractuales así como el apoyo a la supervisión de los contratos. </t>
  </si>
  <si>
    <t>Adición cto. 95-2023 cuyo objeto contractual es: 'Prestar los servicios profesionales, de manera temporal y con autonomía técnica y administrativa, para apoyo juridico de la gerencia y elaborar documentos precontractuales, contractuales y postcontractuales requeridos por la Escuela de Participación.'</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</si>
  <si>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</si>
  <si>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</si>
  <si>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</si>
  <si>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</si>
  <si>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</si>
  <si>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</si>
  <si>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Adición y prórroga cto. 118-2023 cuyo objeto contratual es:Prestar los servicios profesionales de manera temporal y con autonomía técnica y administrativa, para crear las piezas gráficas requeridas por la Gerencia Escuela de la Participación.</t>
  </si>
  <si>
    <t>OIctubre</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</si>
  <si>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</si>
  <si>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</si>
  <si>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</si>
  <si>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Adición y prórroga cto. 161-2023 cuyo objeto contratual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</si>
  <si>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</si>
  <si>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</si>
  <si>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</si>
  <si>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</si>
  <si>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</si>
  <si>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</si>
  <si>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</si>
  <si>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</si>
  <si>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</si>
  <si>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</si>
  <si>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</si>
  <si>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</si>
  <si>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</si>
  <si>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</si>
  <si>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</si>
  <si>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</si>
  <si>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Prestar los servicios profesionales, de manera temporal y con autonomía técnica y administrativa para implementar metodologías de innovación en la participación prara los Laboratorios de Innovación Ciudadana LABIC.</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</si>
  <si>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</si>
  <si>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</si>
  <si>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</si>
  <si>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</si>
  <si>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</si>
  <si>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</si>
  <si>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</si>
  <si>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Adicion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</si>
  <si>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</si>
  <si>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</si>
  <si>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</si>
  <si>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Adicion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</si>
  <si>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</si>
  <si>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Adicion y prorroga No 1 del contrato # 51 del 2023 cuyo objeto es "Prestar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</si>
  <si>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</si>
  <si>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</si>
  <si>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</si>
  <si>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</si>
  <si>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t>
  </si>
  <si>
    <t>octubre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</si>
  <si>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</si>
  <si>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 xml:space="preserve">Secretaria General </t>
  </si>
  <si>
    <t xml:space="preserve">Adiciòn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</si>
  <si>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</si>
  <si>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</si>
  <si>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Adicion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</si>
  <si>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</si>
  <si>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</si>
  <si>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</si>
  <si>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</si>
  <si>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Adicion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</si>
  <si>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</si>
  <si>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Adicion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</si>
  <si>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</si>
  <si>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Adicion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</si>
  <si>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</si>
  <si>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</si>
  <si>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</si>
  <si>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</si>
  <si>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Adicion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</si>
  <si>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</si>
  <si>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</si>
  <si>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</si>
  <si>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Adiccion y prorroga 1  al contrato No 371 cuyo objeto es " 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</si>
  <si>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</si>
  <si>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Adiciòn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</si>
  <si>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</si>
  <si>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</si>
  <si>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</si>
  <si>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</si>
  <si>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</si>
  <si>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Adicion y prorroga 1 al contrato No 360 del 2023 cuyo objeto es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</si>
  <si>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</si>
  <si>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Adición y prorroga No 1 del contrato No 125 del 2023 cuyo objeto es "Prestar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</si>
  <si>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</si>
  <si>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</si>
  <si>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</si>
  <si>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</si>
  <si>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</si>
  <si>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</si>
  <si>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</si>
  <si>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Adicion y prorroga No 1 del contrato No 30 del 2023 cuyo objeto es "Profesional para acompañar jurídicamente el desarrollo de los procedimientos precontractuales y contractuales adelantados por el Proceso de Gestión Contractual."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</si>
  <si>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</si>
  <si>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</si>
  <si>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</si>
  <si>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</si>
  <si>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Adicion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</si>
  <si>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</si>
  <si>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</si>
  <si>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</si>
  <si>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</si>
  <si>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</si>
  <si>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</si>
  <si>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</si>
  <si>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</si>
  <si>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Selección abreviada menor cuantia</t>
  </si>
  <si>
    <t>Interventoría técnica, administrativa, financiera y jurídica al contrato cuyo objeto es: Adecuación y mejoramiento de la infraestructura física de la sede principal del IDPAC - Etapa III</t>
  </si>
  <si>
    <t xml:space="preserve">Concurso de meritos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</si>
  <si>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</si>
  <si>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</si>
  <si>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</si>
  <si>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</si>
  <si>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 xml:space="preserve">Adicion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</si>
  <si>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Noviembree</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</si>
  <si>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</si>
  <si>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</si>
  <si>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1 mes
8 días</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</si>
  <si>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</si>
  <si>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</si>
  <si>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</si>
  <si>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</si>
  <si>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</si>
  <si>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</si>
  <si>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</si>
  <si>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</si>
  <si>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</si>
  <si>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</si>
  <si>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</si>
  <si>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Adicion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</si>
  <si>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Prestar los servicios profesionales de manera temporal, con autonomía técnica y administrativa para asesorar a la Dirección General en el seguimiento de las políticas, planes y proyectos del Instituto.</t>
  </si>
  <si>
    <t>Adciion y prorroga 1 al conttrato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</si>
  <si>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</si>
  <si>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</si>
  <si>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</si>
  <si>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</si>
  <si>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</si>
  <si>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</si>
  <si>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</si>
  <si>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Adicion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</si>
  <si>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</si>
  <si>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</si>
  <si>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</si>
  <si>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</si>
  <si>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</si>
  <si>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</si>
  <si>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</si>
  <si>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</si>
  <si>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</si>
  <si>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</si>
  <si>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</si>
  <si>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</si>
  <si>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</si>
  <si>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Adicion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</si>
  <si>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</si>
  <si>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</si>
  <si>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Adicion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</si>
  <si>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</si>
  <si>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4 meses
8 días</t>
  </si>
  <si>
    <t>Adquirir una solución audiovisual integral para el Auditorio del IDPAC.</t>
  </si>
  <si>
    <t>O23201010030302-Maquinaria de informática y sus partes, piezas y accesorios</t>
  </si>
  <si>
    <t xml:space="preserve">Minima cuantia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</si>
  <si>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</si>
  <si>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</si>
  <si>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</si>
  <si>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</si>
  <si>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</si>
  <si>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</si>
  <si>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</si>
  <si>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</si>
  <si>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</si>
  <si>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</si>
  <si>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</si>
  <si>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</si>
  <si>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</si>
  <si>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</si>
  <si>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</si>
  <si>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</si>
  <si>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</si>
  <si>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</si>
  <si>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</si>
  <si>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</si>
  <si>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</si>
  <si>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</si>
  <si>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</si>
  <si>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</si>
  <si>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</si>
  <si>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</si>
  <si>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Adición y  Prórroga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</si>
  <si>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</si>
  <si>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</si>
  <si>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</si>
  <si>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</si>
  <si>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</si>
  <si>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</si>
  <si>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</si>
  <si>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</si>
  <si>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</si>
  <si>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</si>
  <si>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</si>
  <si>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</si>
  <si>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</si>
  <si>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</si>
  <si>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</si>
  <si>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</si>
  <si>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Profesional para realizar acompañamiento técnico a las instancias distritales y locales con el propósito de fortalecer su actuación en el marco de la política de participación y el modelo de fortalecimientro de instancias.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</si>
  <si>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</si>
  <si>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</si>
  <si>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</si>
  <si>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</si>
  <si>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</si>
  <si>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</si>
  <si>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</si>
  <si>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</si>
  <si>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</si>
  <si>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</si>
  <si>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</si>
  <si>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</si>
  <si>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</si>
  <si>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</si>
  <si>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</si>
  <si>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2 meses</t>
  </si>
  <si>
    <t>Profesional para realizar el acompañamiento a las organizaciones sociales juveniles en la implementación del  Sistema Distrtital de Juventud.</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</si>
  <si>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</si>
  <si>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</si>
  <si>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</si>
  <si>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</si>
  <si>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</si>
  <si>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</si>
  <si>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</si>
  <si>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</si>
  <si>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</si>
  <si>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</si>
  <si>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</si>
  <si>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</si>
  <si>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</si>
  <si>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</si>
  <si>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</si>
  <si>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</si>
  <si>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</si>
  <si>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</si>
  <si>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</si>
  <si>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</si>
  <si>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</si>
  <si>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Profesional para coordinar  la estrategia  de comunicación interna y apoyar las distintas actividades que promuevan la participación  del IDPAC.</t>
  </si>
  <si>
    <t>Profesional para coordinar y hacer seguimiento estratégico de las comunicaciones, asi como la  realización y producción de material periodístico, audiovisual y escrito para la divulgación de programas y proyectos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</si>
  <si>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</si>
  <si>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</si>
  <si>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</si>
  <si>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</si>
  <si>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</si>
  <si>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CCE-02 Licitación Pública</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</si>
  <si>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</si>
  <si>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</si>
  <si>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Contratación directa</t>
  </si>
  <si>
    <t>83121700;83121701</t>
  </si>
  <si>
    <t xml:space="preserve">Servicios de streaming con señal abierta, logisticos y demas que se requieran  para actividades asociadas a la convocatoria y realización de la Rendición de Cuentas del Instituto Distrital de la Participación y Acción Comunal - IDPAC. </t>
  </si>
  <si>
    <t xml:space="preserve">Septiembre  </t>
  </si>
  <si>
    <t xml:space="preserve">Adquisición de papel para impresiones a traves de acuerdo marco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</si>
  <si>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</si>
  <si>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</si>
  <si>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n.c.p.$5.751.038</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</si>
  <si>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</si>
  <si>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</si>
  <si>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</si>
  <si>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</si>
  <si>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</si>
  <si>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Habitat </t>
  </si>
  <si>
    <t>Concurso de Meritos</t>
  </si>
  <si>
    <t>1-100-F001_VA-Recursos distrito $27.000.000
3-100-I017 VA-Convenios $81.000.000</t>
  </si>
  <si>
    <t>80141600;80141900;80111600;81141600;72102900</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</si>
  <si>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</si>
  <si>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</si>
  <si>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10 meses y 24 dias</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</si>
  <si>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</si>
  <si>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</si>
  <si>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</si>
  <si>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</si>
  <si>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</si>
  <si>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</si>
  <si>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</si>
  <si>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</si>
  <si>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</si>
  <si>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</si>
  <si>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</si>
  <si>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</si>
  <si>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</si>
  <si>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</si>
  <si>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</si>
  <si>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</si>
  <si>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</si>
  <si>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</si>
  <si>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</si>
  <si>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</si>
  <si>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</si>
  <si>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dias</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</si>
  <si>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</si>
  <si>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</si>
  <si>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</si>
  <si>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</si>
  <si>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</si>
  <si>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</si>
  <si>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</si>
  <si>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</si>
  <si>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</si>
  <si>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</si>
  <si>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</si>
  <si>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</si>
  <si>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</si>
  <si>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</si>
  <si>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</si>
  <si>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</si>
  <si>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</si>
  <si>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</si>
  <si>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</si>
  <si>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</si>
  <si>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</si>
  <si>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</si>
  <si>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</si>
  <si>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Adición y prorroga del contrato 331-2023 para 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</si>
  <si>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para realizar gestión territorial de la participación atendiendo los procesos de pactos con participación que se adelanten desde la SPP y el IDPAC.</t>
  </si>
  <si>
    <t>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</si>
  <si>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</si>
  <si>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</si>
  <si>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Profesional para para  orientar la implementación de los "Pactos con Participación" y aportar en la articulación distrital y local</t>
  </si>
  <si>
    <t>Adiccion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</si>
  <si>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</si>
  <si>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</si>
  <si>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</si>
  <si>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</si>
  <si>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</si>
  <si>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</si>
  <si>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</si>
  <si>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</si>
  <si>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</si>
  <si>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</si>
  <si>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</si>
  <si>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</si>
  <si>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</si>
  <si>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</si>
  <si>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t>
  </si>
  <si>
    <t>Profesional para desarrollar la estrategia de articulación territorial de IDPAC en la localidad  de Usme o en la que le asigne el supervisor.</t>
  </si>
  <si>
    <t>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</si>
  <si>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Profesional para implementar la estrategia de articulación territorial de IDPAC  en la localidad  de Bosa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</si>
  <si>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</si>
  <si>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</si>
  <si>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</si>
  <si>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</si>
  <si>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</si>
  <si>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</si>
  <si>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</si>
  <si>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</si>
  <si>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</si>
  <si>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</si>
  <si>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Profesional para impulsar, desarrollar y evaluar las estrategias de trabajo de la Casa de Experiencias de la Participación, con énfasis en la participación de niños y niñas.</t>
  </si>
  <si>
    <t>Adicion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</si>
  <si>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</si>
  <si>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</si>
  <si>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acompañar la planeación e implementación de las acciones populares y proyectos estrategicos que lidera la SPP</t>
  </si>
  <si>
    <t>Servicios de apoyo a la gestión para Servicios de apoyo a la gestión para apoyar la organización de agendas, asuntos administratíisvos, logísticos de la Subdirección de Promoción</t>
  </si>
  <si>
    <t>Profesional para realizar el seguimiento y consolidación de respuestas a  peticiones  registradas en los sistemas de correspondencia  y elaboración de reportes de planeación que requiera la subdirección</t>
  </si>
  <si>
    <t>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</si>
  <si>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</si>
  <si>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</si>
  <si>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</si>
  <si>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</si>
  <si>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</si>
  <si>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</si>
  <si>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</si>
  <si>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</si>
  <si>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</si>
  <si>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</si>
  <si>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</si>
  <si>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</si>
  <si>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</si>
  <si>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</si>
  <si>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</si>
  <si>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</si>
  <si>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</si>
  <si>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</si>
  <si>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</si>
  <si>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</si>
  <si>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</si>
  <si>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</si>
  <si>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</si>
  <si>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t>
  </si>
  <si>
    <t>NOVIEMBRE</t>
  </si>
  <si>
    <t>2 MESES Y 4 DIAS</t>
  </si>
  <si>
    <t>GERENCIA ETNIAS</t>
  </si>
  <si>
    <t>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t>
  </si>
  <si>
    <t>6 MESES Y 5 DÍAS</t>
  </si>
  <si>
    <t>Recurso disponible para pago de pasivos exigibles de la gerencia de Instancias y mecanismos de participación</t>
  </si>
  <si>
    <t>0232020200991119_Otros servicios de la administración pública n.c.p</t>
  </si>
  <si>
    <t>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</si>
  <si>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 xml:space="preserve">Gerencia de Proyectos. </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</si>
  <si>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</si>
  <si>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</si>
  <si>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</si>
  <si>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</si>
  <si>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</si>
  <si>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</si>
  <si>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</si>
  <si>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</si>
  <si>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Selelción abreviada Acuerdo de marco</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</si>
  <si>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</si>
  <si>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</si>
  <si>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</si>
  <si>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</si>
  <si>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</si>
  <si>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</si>
  <si>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</si>
  <si>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Prestar los servicios profesionales de forma temporal con autonomía técnica y administrativa para el acompañamiento jurídico en el marco del convenio 772-2022  susctito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</si>
  <si>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</si>
  <si>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</si>
  <si>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</si>
  <si>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</si>
  <si>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</si>
  <si>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</si>
  <si>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</si>
  <si>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</si>
  <si>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</si>
  <si>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</si>
  <si>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</si>
  <si>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</si>
  <si>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</si>
  <si>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</si>
  <si>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</si>
  <si>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</si>
  <si>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</si>
  <si>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</si>
  <si>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</si>
  <si>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</si>
  <si>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</si>
  <si>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</si>
  <si>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</si>
  <si>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</si>
  <si>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</si>
  <si>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</si>
  <si>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</si>
  <si>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</si>
  <si>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</si>
  <si>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</si>
  <si>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</si>
  <si>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</si>
  <si>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</si>
  <si>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Adición y prórroga al contrato No. 474-2023 Adquisición de instrumentos musicales y accesorios en el marco del convenio interadministrativo No. 1468-2022 para el fortalecimiento de las organizaciones sociales religiosas ganadoras del Fondo Chikaná. </t>
  </si>
  <si>
    <t>6 días</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</si>
  <si>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</si>
  <si>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</si>
  <si>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</si>
  <si>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</si>
  <si>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</si>
  <si>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</si>
  <si>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</si>
  <si>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</si>
  <si>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</si>
  <si>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</si>
  <si>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</si>
  <si>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Servicios de apoyo administrativo para el acompañamiento a la aplicación del modelo de fortalecimiento a 43 organizaciones sociales en el marco de la convocatoria Bogota con las Mujeres 2023-2,0 derivado del convenio interadministrativo 1114 de 2022</t>
  </si>
  <si>
    <t>Servicio de apoyo tecnico para el acompañamiento a la aplicación del modelo de fortalecimiento a 43 organizaciones sociales en el marco de la convocatoria Bogota con las Mujeres 2023-2,0 derivado del convenio interadministrativo 1114 de 2022</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</si>
  <si>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</si>
  <si>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</si>
  <si>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</si>
  <si>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</si>
  <si>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</si>
  <si>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</si>
  <si>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</si>
  <si>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</si>
  <si>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</si>
  <si>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</si>
  <si>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</si>
  <si>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</si>
  <si>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</si>
  <si>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</si>
  <si>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</si>
  <si>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</si>
  <si>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</si>
  <si>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</si>
  <si>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Profesional para que efectue la maquetación de pagina web,  con cada funcionalidad y elementos requeridos del sitio web</t>
  </si>
  <si>
    <t>Adición y prorrogacontrato 383 "Profesional para que efectue la maquetación de pagina web,  con cada funcionalidad y elementos requeridos del sitio web"</t>
  </si>
  <si>
    <t>1 mes
 26 días</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</si>
  <si>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</si>
  <si>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</si>
  <si>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</si>
  <si>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</si>
  <si>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</si>
  <si>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</si>
  <si>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Minima cuantia</t>
  </si>
  <si>
    <t xml:space="preserve">Profesional para organizar y gestionar las acciones de los proyectos estratégicos y metodologías de la subdirección de promoción de la Participación, que esten encaminados al cumplimiento de los procesos misionales que lidera la Subdicrección de Promoción de la Participación </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</si>
  <si>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</si>
  <si>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</si>
  <si>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</si>
  <si>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Habitat.</t>
  </si>
  <si>
    <t>mayo</t>
  </si>
  <si>
    <t>3-100-I017
VA-Convenios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</si>
  <si>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</si>
  <si>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 xml:space="preserve">3 meses y 23 dias </t>
  </si>
  <si>
    <t xml:space="preserve">4 meses y 10 dias </t>
  </si>
  <si>
    <t>Prestar los servicios profesionales de manera temporal, con autonomía técnica y administrativa para coordinar 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</si>
  <si>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</si>
  <si>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 xml:space="preserve">4 meses y 4 dias </t>
  </si>
  <si>
    <t xml:space="preserve">4 meses y 04 dias </t>
  </si>
  <si>
    <t xml:space="preserve">4 meses y 12 dias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</si>
  <si>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Productode la adición del Convenio  Interadministrativo No.1004-2022 suscrito entre el IDPAC  y la Secretaria Distrital del Habitat.</t>
  </si>
  <si>
    <t xml:space="preserve">4 meses y 17 dias </t>
  </si>
  <si>
    <t xml:space="preserve">4 meses y 11 dias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</si>
  <si>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</si>
  <si>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 </t>
  </si>
  <si>
    <t>Suscribir convenios solidarios con las Juntas de Acción Comunal con el fin de ejecutar  la Obra con Saldo Pedagógico. Producto de la adición del Convenio  Interadministrativo No.1004-2022 suscrito entre el IDPAC  y la Secretaria Distrital del Habitat.</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</si>
  <si>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</si>
  <si>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</si>
  <si>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</si>
  <si>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</si>
  <si>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</si>
  <si>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</si>
  <si>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</si>
  <si>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</si>
  <si>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</si>
  <si>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</si>
  <si>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</si>
  <si>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</si>
  <si>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</si>
  <si>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</si>
  <si>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</si>
  <si>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</si>
  <si>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</si>
  <si>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</si>
  <si>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2 meses y 22 dias</t>
  </si>
  <si>
    <t xml:space="preserve">3 meses 20 dias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</si>
  <si>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</si>
  <si>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julio</t>
  </si>
  <si>
    <t xml:space="preserve">3 meses y 21 dias </t>
  </si>
  <si>
    <t>2 meses
20 días</t>
  </si>
  <si>
    <t>OCTUBRE</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</si>
  <si>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</si>
  <si>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</si>
  <si>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</si>
  <si>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requiean en el marco del proceso de participación de las comunides étnicas en las 20 localidades de Bogotá.</t>
  </si>
  <si>
    <t>Adición y Prórroga N°1 Contrato 462-2023"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</si>
  <si>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22 días</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</si>
  <si>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</si>
  <si>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</si>
  <si>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</si>
  <si>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</si>
  <si>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</si>
  <si>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</si>
  <si>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</si>
  <si>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</si>
  <si>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</si>
  <si>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</si>
  <si>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</si>
  <si>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</si>
  <si>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</si>
  <si>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N°  350 de 2023, cuyo objeto es: Prestar los servicios profesionales de forma temporal con autonomía técnica y administrativa para el acompañamiento jurídico en el marco del convenio 772-2022  susctito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</si>
  <si>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</si>
  <si>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</si>
  <si>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</si>
  <si>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</si>
  <si>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</si>
  <si>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</si>
  <si>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</si>
  <si>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</si>
  <si>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Diicembre</t>
  </si>
  <si>
    <t>Profesional para apoyar actividades desarrolladas en implementación y seguimiento de la política pública de comunicación comunitaria del Distrito Capital.</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</si>
  <si>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</si>
  <si>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Adicion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</si>
  <si>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Adicion y prorroga No 01 del contrato No 360 cuyo obketo es " Profesional para acompañar jurídicamente el desarrollo de los procedimientos precontractuales, contractuales y postcontractuales adelantados por el Proceso de Gestión Contractual."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</si>
  <si>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</si>
  <si>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</si>
  <si>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</si>
  <si>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</si>
  <si>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</si>
  <si>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</si>
  <si>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</si>
  <si>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</si>
  <si>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</si>
  <si>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</si>
  <si>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</si>
  <si>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</si>
  <si>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</si>
  <si>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</si>
  <si>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</si>
  <si>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</si>
  <si>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</si>
  <si>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</si>
  <si>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</si>
  <si>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</si>
  <si>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</si>
  <si>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</si>
  <si>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</si>
  <si>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</si>
  <si>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Adición y prorroga del contrato 187-2023 para Prestar los servicios profesionales de manera temporal, con autonomía técnica y administrativa para realizar actividades en materia presupuestal y financiera de la Subdirección de Promoción de la Participación.</t>
  </si>
  <si>
    <t>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</si>
  <si>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</si>
  <si>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</si>
  <si>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</si>
  <si>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 xml:space="preserve">Prestar los servicios profesionales de forma temporal con autonomía técnica y
administrativa para realizar  las acciones transversales y de seguimientoa las organizaciones comunales asignadas;  dentro de la ejecución del  Convenio interadministrativo No. 477 de 2023 suscrito con  la Alcaldía de Bosa. </t>
  </si>
  <si>
    <t>3-100-I017 
VA_x0002_CONVENIOS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</si>
  <si>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</si>
  <si>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 xml:space="preserve">Prestar los servicios profesionales de forma temporal con autonomía técnica y
administrativa para el acompañamiento  juridico  al  Convenio interadministrativo No. 477 de 2023 suscrito con  la Alcaldía de Bosa. </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</si>
  <si>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</si>
  <si>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</si>
  <si>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</si>
  <si>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</si>
  <si>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</si>
  <si>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 xml:space="preserve">Gerencia de Juventud </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</si>
  <si>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</si>
  <si>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3 Meses y 15 Días</t>
  </si>
  <si>
    <t>3-100-I017 
VACONVENIOS</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</si>
  <si>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</si>
  <si>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</si>
  <si>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</si>
  <si>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</si>
  <si>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Profesional para realizar seguimiento al desarrollo de la estrategia de fortalecimiento a las organizaciones sociales y depuración de la plataforma en la Subdireccion de Fortalecimiento.</t>
  </si>
  <si>
    <t>45121504
52161541
45121601</t>
  </si>
  <si>
    <t xml:space="preserve">Adquisición de elementos para el fortalecimiento y promoción de las Organizaciones Sociales del Distrito Capital en el marco del convenio interadministrativo SCJ-1769-2023.  </t>
  </si>
  <si>
    <t xml:space="preserve">CCE-16 Contratación Directa </t>
  </si>
  <si>
    <t>Profesional para acompañar jurídicamente el desarrollo de los procedimientos precontractuales y contractuales necesarios para la implementación  del convenio interadministrativo SCJ-1769 – 2023.</t>
  </si>
  <si>
    <t>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t>
  </si>
  <si>
    <t xml:space="preserve">Noviembre </t>
  </si>
  <si>
    <t>Prestar los servicios profesionales de manera temporal con autonomía técnica y administrativa brindar acompañamiento administrativo y financiero a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</si>
  <si>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</si>
  <si>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</si>
  <si>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</si>
  <si>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</si>
  <si>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Para adicionar a la bolsa de servicios logísticos y operativos necesarios para la organización y ejecución de actividades y eventos institucionales realizados por el IDPAC.</t>
  </si>
  <si>
    <t>80111600
52161600
72151600
95141900
56101500
52161500
39122200
26101700</t>
  </si>
  <si>
    <t xml:space="preserve">Adquisición de elementos e insumos, en el marco del convenio interadministrativo No. 477 de 2023 suscrito entre el FDLB e IDPAC para el fortalecimiento mediante incentivos de las Organizaciones Comunales del Distrito Capital.  </t>
  </si>
  <si>
    <t>Seléccion abreviada - subasta inversa</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</si>
  <si>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</si>
  <si>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</si>
  <si>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</si>
  <si>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</si>
  <si>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</si>
  <si>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a la Subdirección de Fortalecimiento a la Organización Social en la revisión de temas financieros, presupuestales, reportes e informes administraticos que se le asignen</t>
  </si>
  <si>
    <t>Adquirir una pantalla Led 3.2*1.92 (149") pitch 3 con soporte en estructura metálica para la modernización tecnológica del IDPAC.</t>
  </si>
  <si>
    <t xml:space="preserve">Minima cuantia Tienda Virtual </t>
  </si>
  <si>
    <t xml:space="preserve">Prestar los servicios profesionales de forma temporal con autonomía técnica y administrativa para apoyar a supervisión del convenio 772-2022 suscrito con el FDLK </t>
  </si>
  <si>
    <t xml:space="preserve">Profesional para desarollar las estrategias territoriales, gobierno abierto y los procesos de planeación participativa. </t>
  </si>
  <si>
    <t>Adición y Prórroga N°1 Contrato 664-2023 "Prestar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</si>
  <si>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</si>
  <si>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para realizar actividades administrativas para el Fondo Chikaná en el marco del convenio interadministrativo N° 1468 – 2022.</t>
  </si>
  <si>
    <t>Prestar los servicios profesionales de forma temporal con autonomía técnica y administrativa para el acompañamiento jurídico en los temas administrativos y contractuales de la Subdirección de Asuntos Comunales</t>
  </si>
  <si>
    <t>Etiquetas de fila</t>
  </si>
  <si>
    <t>Total general</t>
  </si>
  <si>
    <t>Suma de VALOR ESTIMADO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</si>
</sst>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quot;$&quot;\ #,##0;[Red]\-&quot;$&quot;\ #,##0"/>
    <numFmt numFmtId="165" formatCode="&quot;$&quot;\ #,##0.00;[Red]\-&quot;$&quot;\ #,##0.00"/>
    <numFmt numFmtId="166" formatCode="&quot;$&quot;\ #,##0"/>
    <numFmt numFmtId="167" formatCode="_(&quot;$&quot;\ * #,##0.00_);_(&quot;$&quot;\ * \(#,##0.00\);_(&quot;$&quot;\ * &quot;-&quot;??_);_(@_)"/>
    <numFmt numFmtId="168" formatCode="&quot;$&quot;\ #,##0.0"/>
  </numFmts>
  <fonts count="2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1"/>
      <color rgb="FF000000"/>
      <name val="Arial"/>
      <family val="2"/>
    </font>
    <font>
      <b/>
      <sz val="12"/>
      <color theme="1"/>
      <name val="Arial"/>
      <family val="2"/>
    </font>
    <font>
      <sz val="9"/>
      <color rgb="FF000000"/>
      <name val="Arial"/>
      <family val="2"/>
    </font>
    <font>
      <sz val="11"/>
      <name val="Arial"/>
      <family val="2"/>
    </font>
    <font>
      <sz val="12"/>
      <color rgb="FF000000"/>
      <name val="Arial"/>
      <family val="2"/>
    </font>
    <font>
      <sz val="12"/>
      <name val="Arial"/>
      <family val="2"/>
    </font>
    <font>
      <sz val="12"/>
      <name val="Arial"/>
      <family val="2"/>
      <charset val="1"/>
    </font>
    <font>
      <sz val="12"/>
      <name val="Museo Sans Condensed"/>
    </font>
    <font>
      <sz val="12"/>
      <color rgb="FF000000"/>
      <name val="Museo Sans Condensed"/>
    </font>
    <font>
      <sz val="10"/>
      <name val="Arial"/>
      <family val="2"/>
    </font>
    <font>
      <sz val="12"/>
      <color rgb="FF000000"/>
      <name val="Calibri"/>
      <family val="2"/>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000000"/>
      </patternFill>
    </fill>
    <fill>
      <patternFill patternType="solid">
        <fgColor theme="0"/>
        <b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7"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cellStyleXfs>
  <cellXfs count="144">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8" fontId="6" fillId="2" borderId="4" xfId="1" applyNumberFormat="1" applyFont="1" applyFill="1" applyBorder="1" applyAlignment="1">
      <alignment horizontal="right" vertical="center" wrapText="1"/>
    </xf>
    <xf numFmtId="0" fontId="5" fillId="0" borderId="0" xfId="0" applyFont="1" applyAlignment="1">
      <alignment horizontal="center" vertical="center"/>
    </xf>
    <xf numFmtId="0" fontId="5" fillId="4" borderId="0" xfId="0" applyFont="1" applyFill="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168" fontId="5" fillId="0" borderId="0" xfId="0" applyNumberFormat="1" applyFont="1" applyAlignment="1">
      <alignment horizontal="center" vertical="center"/>
    </xf>
    <xf numFmtId="0" fontId="5" fillId="0" borderId="0" xfId="0" applyFont="1" applyAlignment="1">
      <alignment horizontal="right" vertical="center"/>
    </xf>
    <xf numFmtId="168"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68" fontId="5" fillId="0" borderId="0" xfId="0" applyNumberFormat="1" applyFont="1" applyAlignment="1">
      <alignment horizontal="right"/>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0" xfId="0" applyFont="1" applyFill="1" applyAlignment="1">
      <alignment horizontal="center" vertical="center"/>
    </xf>
    <xf numFmtId="165" fontId="10" fillId="2" borderId="1" xfId="0" applyNumberFormat="1"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10" fillId="2" borderId="0" xfId="0" applyFont="1" applyFill="1" applyAlignment="1">
      <alignment vertical="center"/>
    </xf>
    <xf numFmtId="0" fontId="10" fillId="2" borderId="1" xfId="0" applyFont="1" applyFill="1" applyBorder="1" applyAlignment="1">
      <alignment horizontal="justify" vertical="center" wrapText="1"/>
    </xf>
    <xf numFmtId="0" fontId="10" fillId="2" borderId="0" xfId="0" applyFont="1" applyFill="1"/>
    <xf numFmtId="0" fontId="10" fillId="2" borderId="1" xfId="4" applyFont="1" applyFill="1" applyBorder="1" applyAlignment="1" applyProtection="1">
      <alignment horizontal="center" vertical="center" wrapText="1"/>
      <protection locked="0"/>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 xfId="0" applyFont="1" applyFill="1" applyBorder="1" applyAlignment="1">
      <alignment wrapText="1"/>
    </xf>
    <xf numFmtId="166" fontId="12" fillId="0" borderId="0" xfId="0" applyNumberFormat="1" applyFont="1" applyAlignment="1">
      <alignment horizontal="right" vertical="center"/>
    </xf>
    <xf numFmtId="0" fontId="7"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1" fontId="5" fillId="0" borderId="0" xfId="0" applyNumberFormat="1" applyFont="1" applyAlignment="1">
      <alignment horizontal="right" vertical="center"/>
    </xf>
    <xf numFmtId="164" fontId="10" fillId="2" borderId="1" xfId="0" applyNumberFormat="1" applyFont="1" applyFill="1" applyBorder="1" applyAlignment="1">
      <alignment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164" fontId="16" fillId="0" borderId="1" xfId="0" applyNumberFormat="1" applyFont="1" applyBorder="1" applyAlignment="1">
      <alignment vertical="center" wrapText="1"/>
    </xf>
    <xf numFmtId="14" fontId="6" fillId="2" borderId="1" xfId="1" applyNumberFormat="1" applyFont="1" applyFill="1" applyBorder="1" applyAlignment="1">
      <alignment horizontal="center" vertical="center"/>
    </xf>
    <xf numFmtId="164" fontId="15" fillId="2" borderId="1" xfId="0" applyNumberFormat="1" applyFont="1" applyFill="1" applyBorder="1" applyAlignment="1">
      <alignment vertical="center" wrapText="1"/>
    </xf>
    <xf numFmtId="0" fontId="16" fillId="0" borderId="1" xfId="0" applyFont="1" applyBorder="1" applyAlignment="1">
      <alignment horizontal="center" vertical="center" wrapText="1"/>
    </xf>
    <xf numFmtId="165" fontId="15" fillId="2" borderId="1" xfId="0" applyNumberFormat="1" applyFont="1" applyFill="1" applyBorder="1" applyAlignment="1">
      <alignment vertical="center" wrapText="1"/>
    </xf>
    <xf numFmtId="0" fontId="15"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64"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20" fillId="2" borderId="1" xfId="0" applyFont="1" applyFill="1" applyBorder="1" applyAlignment="1">
      <alignment horizontal="center" vertical="center"/>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168" fontId="9" fillId="3" borderId="8" xfId="1" applyNumberFormat="1" applyFont="1" applyFill="1" applyBorder="1" applyAlignment="1">
      <alignment horizontal="center" vertical="center" wrapText="1"/>
    </xf>
    <xf numFmtId="0" fontId="9" fillId="3" borderId="9" xfId="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165" fontId="10" fillId="2" borderId="11" xfId="0" applyNumberFormat="1" applyFont="1" applyFill="1" applyBorder="1" applyAlignment="1">
      <alignment horizontal="center" vertical="center" wrapText="1"/>
    </xf>
    <xf numFmtId="1" fontId="10" fillId="2" borderId="11" xfId="0" applyNumberFormat="1"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justify" vertical="center" wrapText="1"/>
    </xf>
    <xf numFmtId="0" fontId="10" fillId="2" borderId="10" xfId="6"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xf>
    <xf numFmtId="0" fontId="5" fillId="4" borderId="12" xfId="0" applyFont="1" applyFill="1" applyBorder="1"/>
    <xf numFmtId="0" fontId="5" fillId="4" borderId="13" xfId="0" applyFont="1" applyFill="1" applyBorder="1"/>
    <xf numFmtId="0" fontId="5" fillId="4" borderId="13" xfId="0" applyFont="1" applyFill="1" applyBorder="1" applyAlignment="1">
      <alignment horizontal="center"/>
    </xf>
    <xf numFmtId="0" fontId="5" fillId="4" borderId="13" xfId="0" applyFont="1" applyFill="1" applyBorder="1" applyAlignment="1">
      <alignment horizontal="center" vertical="center"/>
    </xf>
    <xf numFmtId="166" fontId="5" fillId="4" borderId="13" xfId="0" applyNumberFormat="1" applyFont="1" applyFill="1" applyBorder="1" applyAlignment="1">
      <alignment horizontal="right"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xf>
    <xf numFmtId="0" fontId="0" fillId="0" borderId="0" xfId="0" pivotButton="1"/>
    <xf numFmtId="0" fontId="0" fillId="0" borderId="0" xfId="0" applyAlignment="1">
      <alignment horizontal="left"/>
    </xf>
    <xf numFmtId="43" fontId="0" fillId="0" borderId="0" xfId="0" applyNumberFormat="1"/>
    <xf numFmtId="43" fontId="0" fillId="0" borderId="0" xfId="15" applyFont="1"/>
    <xf numFmtId="164" fontId="15" fillId="5" borderId="1" xfId="0" applyNumberFormat="1" applyFont="1" applyFill="1" applyBorder="1" applyAlignment="1">
      <alignment vertical="center" wrapText="1"/>
    </xf>
    <xf numFmtId="0" fontId="16"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4" fontId="19" fillId="2" borderId="1" xfId="0" applyNumberFormat="1" applyFont="1" applyFill="1" applyBorder="1" applyAlignment="1">
      <alignment vertical="center" wrapText="1"/>
    </xf>
    <xf numFmtId="0" fontId="16" fillId="5" borderId="1" xfId="0" applyFont="1" applyFill="1" applyBorder="1" applyAlignment="1">
      <alignment horizontal="center" vertical="center"/>
    </xf>
    <xf numFmtId="164" fontId="16" fillId="5" borderId="1" xfId="0" applyNumberFormat="1" applyFont="1" applyFill="1" applyBorder="1" applyAlignment="1">
      <alignment vertical="center" wrapText="1"/>
    </xf>
    <xf numFmtId="0" fontId="21" fillId="5" borderId="1" xfId="0" applyFont="1" applyFill="1" applyBorder="1" applyAlignment="1">
      <alignment vertical="center" wrapText="1"/>
    </xf>
    <xf numFmtId="164" fontId="21" fillId="5" borderId="1" xfId="0" applyNumberFormat="1"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164" fontId="2" fillId="2" borderId="1" xfId="0" applyNumberFormat="1" applyFont="1" applyFill="1" applyBorder="1" applyAlignment="1">
      <alignment vertical="center" wrapText="1"/>
    </xf>
    <xf numFmtId="164" fontId="22" fillId="5" borderId="1" xfId="0" applyNumberFormat="1" applyFont="1" applyFill="1" applyBorder="1" applyAlignment="1">
      <alignment vertical="center" wrapText="1"/>
    </xf>
    <xf numFmtId="0" fontId="11" fillId="2"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1" applyFont="1" applyFill="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vertical="center"/>
    </xf>
    <xf numFmtId="0" fontId="5" fillId="0" borderId="6" xfId="0" applyFont="1" applyBorder="1" applyAlignment="1">
      <alignment horizontal="center" vertical="center"/>
    </xf>
    <xf numFmtId="0" fontId="5" fillId="0" borderId="1" xfId="0" applyFont="1" applyBorder="1" applyAlignment="1">
      <alignment horizontal="center"/>
    </xf>
    <xf numFmtId="166" fontId="6" fillId="2" borderId="1" xfId="1" applyNumberFormat="1" applyFont="1" applyFill="1" applyBorder="1" applyAlignment="1">
      <alignment horizontal="center" vertical="center" wrapText="1"/>
    </xf>
    <xf numFmtId="166"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illares" xfId="15" builtinId="3"/>
    <cellStyle name="Moneda 3" xfId="10" xr:uid="{00000000-0005-0000-0000-000001000000}"/>
    <cellStyle name="Normal" xfId="0" builtinId="0"/>
    <cellStyle name="Normal 106" xfId="3" xr:uid="{00000000-0005-0000-0000-000003000000}"/>
    <cellStyle name="Normal 2" xfId="1" xr:uid="{00000000-0005-0000-0000-000004000000}"/>
    <cellStyle name="Normal 2 10 10 2 2 2" xfId="4" xr:uid="{00000000-0005-0000-0000-000005000000}"/>
    <cellStyle name="Normal 2 10 18" xfId="14" xr:uid="{00000000-0005-0000-0000-000006000000}"/>
    <cellStyle name="Normal 2 10 3 5" xfId="11" xr:uid="{00000000-0005-0000-0000-000007000000}"/>
    <cellStyle name="Normal 2 11 3" xfId="6" xr:uid="{00000000-0005-0000-0000-000008000000}"/>
    <cellStyle name="Normal 2 11 3 10 2 2 2" xfId="7" xr:uid="{00000000-0005-0000-0000-000009000000}"/>
    <cellStyle name="Normal 2 11 3 3" xfId="12" xr:uid="{00000000-0005-0000-0000-00000A000000}"/>
    <cellStyle name="Normal 2 3" xfId="5" xr:uid="{00000000-0005-0000-0000-00000B000000}"/>
    <cellStyle name="Normal 4 2" xfId="8" xr:uid="{00000000-0005-0000-0000-00000C000000}"/>
    <cellStyle name="Normal 5 2" xfId="9" xr:uid="{00000000-0005-0000-0000-00000D000000}"/>
    <cellStyle name="Normal 74" xfId="13" xr:uid="{00000000-0005-0000-0000-00000E000000}"/>
    <cellStyle name="Normal 78" xfId="2" xr:uid="{00000000-0005-0000-0000-00000F000000}"/>
  </cellStyles>
  <dxfs count="2">
    <dxf>
      <font>
        <color rgb="FF9C0006"/>
      </font>
      <fill>
        <patternFill>
          <bgColor rgb="FFFFC7CE"/>
        </patternFill>
      </fill>
    </dxf>
    <dxf>
      <numFmt numFmtId="35" formatCode="_-* #,##0.00_-;\-* #,##0.00_-;_-* &quot;-&quot;??_-;_-@_-"/>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145677</xdr:colOff>
      <xdr:row>0</xdr:row>
      <xdr:rowOff>122144</xdr:rowOff>
    </xdr:from>
    <xdr:to>
      <xdr:col>2</xdr:col>
      <xdr:colOff>1553360</xdr:colOff>
      <xdr:row>1</xdr:row>
      <xdr:rowOff>414618</xdr:rowOff>
    </xdr:to>
    <xdr:pic>
      <xdr:nvPicPr>
        <xdr:cNvPr id="2" name="Imagen 1">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77" y="122144"/>
          <a:ext cx="3917801" cy="740709"/>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imelda Tapiero" refreshedDate="45226.38510428241" createdVersion="8" refreshedVersion="8" minRefreshableVersion="3" recordCount="925" xr:uid="{96B84A2C-7BD2-4EE9-8F57-28AEE8D9B750}">
  <cacheSource type="worksheet">
    <worksheetSource ref="A7:R932" sheet="PAA de Inversión 2023"/>
  </cacheSource>
  <cacheFields count="18">
    <cacheField name="PROPÓSITO PDD" numFmtId="0">
      <sharedItems/>
    </cacheField>
    <cacheField name="PROGRAMA PDD" numFmtId="0">
      <sharedItems/>
    </cacheField>
    <cacheField name="PROYECTO DE INVERSIÓN " numFmtId="0">
      <sharedItems count="9">
        <s v="7678 - Fortalecimiento  a espacios (instancias) de participación para los grupos étnicos en las 20 localidades de Bogotá"/>
        <s v="7685 - Modernización del modelo de gestión y tecnológico de las Organizaciones Comunales y de Propiedad Horizontal para el ejercicio de la democracia activa digital en el siglo xxi.  Bogotá"/>
        <s v="7687 - Fortalecimiento  a las Organizaciones Sociales y Comunitarias para una participación ciudadana informada e incidente con enfoque diferencial en el distrito capital. Bogotá"/>
        <s v="7688 - Fortalecimiento de las capacidades democráticas de la ciudadanía para la participación incidente y la gobernanza, con enfoque de innovación social, en Bogotá"/>
        <s v="7712 - Fortalecimiento Institucional de la Gestión Administrativa del Instituto Distrital de la Participación y Acción Comunal Bogotá"/>
        <s v="7714 - Fortalecimiento de la capacidad tecnológica y administrativa del Instituto Distrital de la Participación y Acción Comunal - IDPAC. Bogotá"/>
        <s v="7723 - Fortalecimiento de las capacidades de las Alcaldías Locales, instituciones del Distrito y ciudadanía en procesos de planeación y presupuestos participativos. Bogotá"/>
        <s v="7729 - Optimización de la participación ciudadana incidente para los asuntos públicos Bogotá"/>
        <s v="7796 - Construcción de procesos para la convivencia y la participación ciudadana incidente en los asuntos públicos locales, distritales y regionales Bogotá"/>
      </sharedItems>
    </cacheField>
    <cacheField name="META PDD_x000a_IDPAC" numFmtId="0">
      <sharedItems longText="1"/>
    </cacheField>
    <cacheField name="META PROYECTO DE INVERSIÓN" numFmtId="0">
      <sharedItems/>
    </cacheField>
    <cacheField name="CÓDIGO UNSPSC" numFmtId="0">
      <sharedItems containsMixedTypes="1" containsNumber="1" containsInteger="1" minValue="43211711" maxValue="83121700"/>
    </cacheField>
    <cacheField name="DESCRIPCIÓN _x000a_(Descripción general del bien o servicio a contratar)" numFmtId="0">
      <sharedItems longText="1"/>
    </cacheField>
    <cacheField name="POSPRE_x000a_(Posición Presupuestal)" numFmtId="0">
      <sharedItems/>
    </cacheField>
    <cacheField name="MODALIDAD DE SELECCIÓN " numFmtId="0">
      <sharedItems/>
    </cacheField>
    <cacheField name="FECHA ESTIMADA DE INICIO DEL PROCESO DE SELECCIÓN" numFmtId="0">
      <sharedItems/>
    </cacheField>
    <cacheField name="FECHA ESTIMADA DE INICIO DE EJECUCIÓN" numFmtId="0">
      <sharedItems/>
    </cacheField>
    <cacheField name="DURACIÓN ESTIMADA DEL CONTRATO_x000a_(días o meses)" numFmtId="0">
      <sharedItems containsMixedTypes="1" containsNumber="1" minValue="1" maxValue="11"/>
    </cacheField>
    <cacheField name="VALOR ESTIMADO MENSUAL" numFmtId="0">
      <sharedItems containsMixedTypes="1" containsNumber="1" minValue="2000000" maxValue="33956666.666666664"/>
    </cacheField>
    <cacheField name="VALOR ESTIMADO ANUAL" numFmtId="0">
      <sharedItems containsSemiMixedTypes="0" containsString="0" containsNumber="1" minValue="597987" maxValue="525115078"/>
    </cacheField>
    <cacheField name="ÁREA O DEPENDENCIA RESPONSABLE" numFmtId="0">
      <sharedItems/>
    </cacheField>
    <cacheField name="FONDO" numFmtId="0">
      <sharedItems/>
    </cacheField>
    <cacheField name="¿REQUIERE VIGENCIAS FUTURAS?" numFmtId="0">
      <sharedItems/>
    </cacheField>
    <cacheField name="ESTADO DE LA SOLICITUD DE VIGENCIAS FUTURA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5">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NARP residente en Bogotá "/>
    <s v="O232020200991119_Otros servicios de la administración pública n.c.p."/>
    <s v="CCE-16 Contratación Directa"/>
    <s v="Febrero"/>
    <s v="Marzo "/>
    <n v="4"/>
    <n v="3090000"/>
    <n v="1236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NARP residente en Bogotá "/>
    <s v="O232020200991119_Otros servicios de la administración pública n.c.p."/>
    <s v="CCE-16 Contratación Directa"/>
    <s v="Agosto"/>
    <s v="Septiembre"/>
    <n v="4"/>
    <n v="3090000"/>
    <n v="1236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indígena residente en Bogotá "/>
    <s v="O232020200991119_Otros servicios de la administración pública n.c.p."/>
    <s v="CCE-16 Contratación Directa"/>
    <s v="Febrero"/>
    <s v="Marzo "/>
    <n v="4"/>
    <n v="3000000"/>
    <n v="120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indígena residente en Bogotá "/>
    <s v="O232020200991119_Otros servicios de la administración pública n.c.p."/>
    <s v="CCE-16 Contratación Directa"/>
    <s v="Agosto"/>
    <s v="Septiembre"/>
    <s v="3 meses_x000a_29 días"/>
    <n v="3000000"/>
    <n v="119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Profesional para la transversalización del enfoque étnico diferencial, desde la perspectiva intercultural, en las diferentes organizaciones sociales poblacionales, para el fortalecimiento de la participación ciudadana."/>
    <s v="O232020200883990_Otros servicios profesionales, técnicos y empresariales n.c.p."/>
    <s v="CCE-16 Contratación Directa"/>
    <s v="Febrero"/>
    <s v="Marzo "/>
    <n v="5"/>
    <n v="4800000"/>
    <n v="240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Profesional para acompañar las acciones de fortalecimiento de las organizaciones sociales étnicas, en el marco del proyecto “Fortalecimiento a espacios (instancias) de participación para los grupos étnicos en las 20 localidades de Bogotá."/>
    <s v="O232020200883990_Otros servicios profesionales, técnicos y empresariales n.c.p."/>
    <s v="CCE-16 Contratación Directa"/>
    <s v="Febrero"/>
    <s v="Marzo "/>
    <n v="5"/>
    <n v="4000000"/>
    <n v="200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NARP residente en Bogotá "/>
    <s v="O232020200991119_Otros servicios de la administración pública n.c.p."/>
    <s v="CCE-16 Contratación Directa"/>
    <s v="Marzo "/>
    <s v="Abril "/>
    <n v="4"/>
    <n v="3300000"/>
    <n v="132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indígena residente en Bogotá "/>
    <s v="O232020200991119_Otros servicios de la administración pública n.c.p."/>
    <s v="CCE-16 Contratación Directa"/>
    <s v="Febrero"/>
    <s v="Marzo "/>
    <n v="4"/>
    <n v="2500000"/>
    <n v="1000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Organización y fortalecimiento  de la comunidad indígena residente en Bogotá "/>
    <s v="O232020200991119_Otros servicios de la administración pública n.c.p."/>
    <s v="CCE-16 Contratación Directa"/>
    <s v="Agosto"/>
    <s v="Septiembre"/>
    <s v="4 meses y 8 dias "/>
    <n v="2500000"/>
    <n v="10666667"/>
    <s v="Gerencia de  Etnias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gestión documental para la Subdirección de Asuntos Comunales"/>
    <s v="O232020200883990_Otros servicios profesionales, técnicos y empresariales n.c.p."/>
    <s v="CCE-16 Contratación Directa"/>
    <s v="Enero"/>
    <s v="Enero"/>
    <n v="7"/>
    <n v="3500000"/>
    <n v="24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10 de 2023, cuyo objeto es: Prestar los servicios profesionales de forma temporal con autonomía técnica y_x000a_administrativa para realizar actividades de gestión documental para la Subdirección_x000a_de Asuntos Comunales."/>
    <s v="O232020200883990_Otros servicios profesionales, técnicos y empresariales n.c.p."/>
    <s v="CCE-16 Contratación Directa"/>
    <s v="Agosto"/>
    <s v="Septiembre"/>
    <n v="3.5"/>
    <n v="3500000"/>
    <n v="122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44de 2023, cuyo objeto es:  Prestar los servicios profesionales de forma temporal con autonomía técnica y_x000a_administrativa para realizar actividades transversales y acompañamiento en territorio en el_x000a_marco del proyecto de inversión 7685."/>
    <s v="O232020200991119_Otros servicios de la administración pública n.c.p."/>
    <s v="CCE-16 Contratación Directa"/>
    <s v="Agosto"/>
    <s v="Septiembre"/>
    <n v="3.5"/>
    <n v="4000000"/>
    <n v="1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7"/>
    <n v="3421000"/>
    <n v="23947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87 de 2023, cuyo objeto es: Prestar los servicios de apoyo a la gestión de forma temporal con autonomía_x000a_técnica y administrativa para realizar actividades de acompañamiento en territorio_x000a_que sean requeridas por la Subdirección de Asuntos Comunales. "/>
    <s v="O232020200991119_Otros servicios de la administración pública n.c.p."/>
    <s v="CCE-16 Contratación Directa"/>
    <s v="Agosto"/>
    <s v="Septiembre"/>
    <n v="3.5"/>
    <n v="3421000"/>
    <n v="119735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7"/>
    <n v="3250000"/>
    <n v="227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67 de 2023, cuyo objeto es: Prestar los servicios de apoyo a la gestión de forma temporal con autonomía_x000a_técnica y administrativa para realizar actividades transversales y de acompañamiento en territorio que sean requeridas por la Subdirección de Asuntos Comunales."/>
    <s v="O232020200883990_Otros servicios profesionales, técnicos y empresariales n.c.p."/>
    <s v="CCE-16 Contratación Directa"/>
    <s v="Sepiembre"/>
    <s v="Octubre "/>
    <n v="3.5"/>
    <n v="3250000"/>
    <n v="11375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3427272"/>
    <n v="23990904"/>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62 de 2023, cuyo objeto es: Prestar los servicios profesionales de forma temporal con autonomía técnica y_x000a_administrativa para realizar actividades transversales y acompañamiento en_x000a_territorio en el marco del proyecto de inversión 7685"/>
    <s v="O232020200991119_Otros servicios de la administración pública n.c.p."/>
    <s v="CCE-16 Contratación Directa"/>
    <s v="Agosto"/>
    <s v="Septiembre"/>
    <n v="3.5"/>
    <n v="3427272"/>
    <n v="11995452"/>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3849000"/>
    <n v="26943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155 de 2023, cuyo objeto es: Prestar los servicios profesionales de forma temporal con autonomía técnica y_x000a_administrativa para realizar actividades transversales y acompañamiento en territorio en el marco del proyecto de inversión 7685."/>
    <s v="O232020200991119_Otros servicios de la administración pública n.c.p."/>
    <s v="CCE-16 Contratación Directa"/>
    <s v="Agosto"/>
    <s v="Septiembre"/>
    <s v="3 meses_x000a_11 días"/>
    <n v="3849000"/>
    <n v="129583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realizar actividades transversales y compañamiento en territorio en el marco del proyecto de inversión 7685."/>
    <s v="O232020200991119_Otros servicios de la administración pública n.c.p."/>
    <s v="CCE-16 Contratación Directa"/>
    <s v="Abril"/>
    <s v="Abril "/>
    <n v="5"/>
    <n v="4500000"/>
    <n v="22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343 de 2023, cuyo objeto es:  Prestar los servicios profesionales de forma temporal con autonomía técnica y administrativa para realizar actividades transversales y compañamiento en territorio en el marco del proyecto de inversión 7685"/>
    <s v="O232020200991119_Otros servicios de la administración pública n.c.p."/>
    <s v="CCE-16 Contratación Directa"/>
    <s v="Agosto"/>
    <s v="Septiembre"/>
    <n v="2.5"/>
    <n v="4500000"/>
    <n v="112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7"/>
    <n v="3400000"/>
    <n v="238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3600000"/>
    <n v="252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313 de 2023, cuyo objeto es: Prestar los servicios profesionales de forma temporal con autonomía técnica y_x000a_administrativa para realizar actividades transversales y acompañamiento en_x000a_territorio en el marco del proyecto de inversión 7685."/>
    <s v="O232020200991119_Otros servicios de la administración pública n.c.p."/>
    <s v="CCE-16 Contratación Directa"/>
    <s v="Sepiembre"/>
    <s v="Octubre "/>
    <n v="3.5"/>
    <n v="3600000"/>
    <n v="126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7"/>
    <n v="3421000"/>
    <n v="23947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184 de 2023, cuyo objeto es: Prestar los servicios profesionales de forma temporal con autonomía técnica y_x000a_administrativa para realizar actividades transversales y acompañamiento en_x000a_territorio en el marco del proyecto de inversión 7685."/>
    <s v="O232020200991119_Otros servicios de la administración pública n.c.p."/>
    <s v="CCE-16 Contratación Directa"/>
    <s v="Agosto"/>
    <s v="Septiembre"/>
    <n v="3.5"/>
    <n v="4000000"/>
    <n v="1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7"/>
    <n v="4277000"/>
    <n v="29939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137 de 2023, cuyo objeto es: Prestar los servicios profesionales de forma temporal con autonomía técnica y_x000a_administrativa para realizar actividades de gestión contable a las organizaciones comunales que sean requeridas por el supervisor del contrato._x000a_"/>
    <s v="O232020200991119_Otros servicios de la administración pública n.c.p."/>
    <s v="CCE-16 Contratación Directa"/>
    <s v="Agosto"/>
    <s v="Septiembre"/>
    <n v="3.5"/>
    <n v="4277000"/>
    <n v="149695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itividades transversales."/>
    <s v="O232020200991119_Otros servicios de la administración pública n.c.p."/>
    <s v="CCE-16 Contratación Directa"/>
    <s v="Enero"/>
    <s v="Enero"/>
    <n v="7"/>
    <n v="3421000"/>
    <n v="23947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129de 2023, cuyo objeto es: Prestar los servicios profesionales de forma temporal con autonomía técnica y_x000a_administrativa para realizar actividades transversales y acompañamiento en_x000a_territorio en el marco del proyecto de inversión 7685"/>
    <s v="O232020200991119_Otros servicios de la administración pública n.c.p."/>
    <s v="CCE-16 Contratación Directa"/>
    <s v="Agosto"/>
    <s v="Septiembre"/>
    <n v="3.5"/>
    <n v="4000000"/>
    <n v="1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como Ingeniero de sistemas."/>
    <s v="O232020200991119_Otros servicios de la administración pública n.c.p."/>
    <s v="CCE-16 Contratación Directa"/>
    <s v="Febrero"/>
    <s v="Febrero"/>
    <n v="2"/>
    <n v="5300000"/>
    <n v="106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7"/>
    <n v="3421000"/>
    <n v="23947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70 de 2023, cuyo objeto es: Prestar los servicios profesionales de forma temporal con autonomía técnica y_x000a_administrativa para realizar actividades transversales y acompañamiento en_x000a_territorio en el marco del proyecto de inversión 7685._x000a_"/>
    <s v="O232020200991119_Otros servicios de la administración pública n.c.p."/>
    <s v="CCE-16 Contratación Directa"/>
    <s v="Sepiembre"/>
    <s v="Septiembre"/>
    <n v="3"/>
    <n v="4000000"/>
    <n v="12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200000"/>
    <n v="294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196 de 2023, cuyo objeto es: Prestar los servicios profesionales de forma temporal con autonomía técnica y_x000a_administrativa para realizar actividades transversales y acompañamiento en territorio en el marco del proyecto de inversión 7685._x000a_"/>
    <s v="O232020200991119_Otros servicios de la administración pública n.c.p."/>
    <s v="CCE-16 Contratación Directa"/>
    <s v="Agosto"/>
    <s v="Septiembre"/>
    <n v="3.5"/>
    <n v="4200000"/>
    <n v="147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3500000"/>
    <n v="24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17 de 2023, cuyo objeto es: Prestar los servicios profesionales de forma temporal con autonomía técnica y administrativa para realizar actividades transversales y compañamiento en territorio en el marco del proyecto de inversión 7685"/>
    <s v="O232020200991119_Otros servicios de la administración pública n.c.p."/>
    <s v="CCE-16 Contratación Directa"/>
    <s v="Sepiembre"/>
    <s v="Octubre "/>
    <n v="3"/>
    <n v="3500000"/>
    <n v="10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170 de 2023, cuyo objeto es:Prestar los servicios profesionales de forma temporal con autonomía técnica y_x000a_administrativa para realizar actividades transversales y acompañamiento en_x000a_territorio en el marco del proyecto de inversión 7685._x000a_"/>
    <s v="O232020200991119_Otros servicios de la administración pública n.c.p."/>
    <s v="CCE-16 Contratación Directa"/>
    <s v="Agosto"/>
    <s v="Septiembre"/>
    <n v="3.5"/>
    <n v="4000000"/>
    <n v="1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07 de 2023, cuyo objeto es:Prestar los servicios profesionales de forma temporal con autonomía técnica y_x000a_administrativa para realizar actividades transversales en el marco del proyecto de_x000a_inversión 7685._x000a_"/>
    <s v="O232020200883990_Otros servicios profesionales, técnicos y empresariales n.c.p."/>
    <s v="CCE-16 Contratación Directa"/>
    <s v="Sepiembre"/>
    <s v="Octubre "/>
    <n v="3"/>
    <n v="4000000"/>
    <n v="12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jurídico de las Organizaciones Comunales de primer y segundo grado y Organizaciones de Propiedad Horizontal."/>
    <s v="O232020200883990_Otros servicios profesionales, técnicos y empresariales n.c.p."/>
    <s v="CCE-16 Contratación Directa"/>
    <s v="Junio"/>
    <s v="Junio"/>
    <n v="6"/>
    <n v="5400000"/>
    <n v="324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Marzo "/>
    <s v="Marzo"/>
    <n v="8"/>
    <n v="5500000"/>
    <n v="4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3"/>
    <n v="5200000"/>
    <n v="156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7"/>
    <n v="4700000"/>
    <n v="329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199 de 2023, cuyo objeto es: Prestar los servicios profesionales de forma temporal con autonomía técnica y administrativa para realizar actividades transversales y compañamiento en territorio en el marco del proyecto de inversión 7685."/>
    <s v="O232020200883990_Otros servicios profesionales, técnicos y empresariales n.c.p."/>
    <s v="CCE-16 Contratación Directa"/>
    <s v="Agosto"/>
    <s v="Septiembre"/>
    <n v="3.5"/>
    <n v="4700000"/>
    <n v="164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7"/>
    <n v="5000000"/>
    <n v="35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800000"/>
    <n v="336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5150000"/>
    <n v="360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233 de 2023, cuyo objeto es:  Prestar los servicios profesionales de forma temporal con autonomía técnica y administrativa para realizar actividades transversales y acompañamiento en territorio en el marco del proyecto de inversión 7685."/>
    <s v="O232020200991119_Otros servicios de la administración pública n.c.p."/>
    <s v="CCE-16 Contratación Directa"/>
    <s v="Sepiembre"/>
    <s v="Sepiembre"/>
    <n v="3"/>
    <n v="5150000"/>
    <n v="154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5500000"/>
    <n v="38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02 de 2023, cuyo objeto es: Prestar los servicios profesionales de forma temporal con autonomía técnica y administrativa para realizar actividades transversales y acompañamiento en territorio en el marco del proyecto de inversión 7685"/>
    <s v="O232020200991119_Otros servicios de la administración pública n.c.p."/>
    <s v="CCE-16 Contratación Directa"/>
    <s v="Agosto"/>
    <s v="Agosto "/>
    <n v="2"/>
    <n v="5500000"/>
    <n v="11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991119_Otros servicios de la administración pública n.c.p."/>
    <s v="CCE-16 Contratación Directa"/>
    <s v="Enero"/>
    <s v="Enero"/>
    <n v="7"/>
    <n v="5150000"/>
    <n v="360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7"/>
    <n v="4500000"/>
    <n v="31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65 de 2023, cuyo objeto es:Prestar los servicios profesionales de forma temporal con autonomía técnica y administrativa para realizar actividades de gestión contable a las organizaciones comunales que sean requeridas por el supervisor del contrato."/>
    <s v="O232020200991119_Otros servicios de la administración pública n.c.p."/>
    <s v="CCE-16 Contratación Directa"/>
    <s v="Septiembre"/>
    <s v="Septiembre"/>
    <n v="3.5"/>
    <n v="4500000"/>
    <n v="157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Febrero"/>
    <s v="Febrero"/>
    <n v="7"/>
    <n v="3849000"/>
    <n v="26943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7"/>
    <n v="5000000"/>
    <n v="35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5500000"/>
    <n v="38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104 de 2023, cuyo objeto es:Prestar los servicios profesionales de forma temporal con autonomía técnica y administrativa para realizar actividades de acompañamiento en territorio que sean requeridas por la Subdirección de Asuntos Comunales."/>
    <s v="O232020200991119_Otros servicios de la administración pública n.c.p."/>
    <s v="CCE-16 Contratación Directa"/>
    <s v="Agosto"/>
    <s v="Septiembre"/>
    <n v="3.5"/>
    <n v="5500000"/>
    <n v="192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41 de 2023, cuyo objeto es: Prestar los servicios profesionales de forma temporal con autonomía técnica y administrativa para realizar actividades transversales en el marco del proyecto de inversión 7685"/>
    <s v="O232020200883990_Otros servicios profesionales, técnicos y empresariales n.c.p."/>
    <s v="CCE-16 Contratación Directa"/>
    <s v="Septiembre"/>
    <s v="Septiembre"/>
    <n v="3"/>
    <n v="4000000"/>
    <n v="12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7"/>
    <n v="5000000"/>
    <n v="35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110 de 2023, cuyo objeto es:Prestar los servicios profesionales de forma temporal con autonomía técnica y administrativa para realizar actividades transversales y acompañamiento en territorio en el marco del proyecto de inversión 7685."/>
    <s v="O232020200991119_Otros servicios de la administración pública n.c.p."/>
    <s v="CCE-16 Contratación Directa"/>
    <s v="Sepiembre"/>
    <s v="Septiembre"/>
    <n v="3.5"/>
    <n v="4000000"/>
    <n v="1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7"/>
    <n v="3421000"/>
    <n v="23947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52 de 2023, cuyo objeto es:Prestar los servicios profesionales de forma temporal con autonomía técnica y administrativa para realizar actividades transversales y acompañamiento en territorio en el marco del proyecto de inversión 7685."/>
    <s v="O232020200991119_Otros servicios de la administración pública n.c.p."/>
    <s v="CCE-16 Contratación Directa"/>
    <s v="Sepiembre"/>
    <s v="Septiembre"/>
    <n v="3"/>
    <n v="4000000"/>
    <n v="12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7"/>
    <n v="5000000"/>
    <n v="35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89 de 2023, cuyo objeto es: Prestar los servicios profesionales de forma temporal con autonomía técnica y administrativa para realizar actividades transversales en el marco del proyecto de inversión 7685."/>
    <s v="O232020200883990_Otros servicios profesionales, técnicos y empresariales n.c.p."/>
    <s v="CCE-16 Contratación Directa"/>
    <s v="Agosto"/>
    <s v="Septiembre"/>
    <n v="3.5"/>
    <n v="5000000"/>
    <n v="17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Contratar los servicios para la instalación, configuración y puesta en funcionamiento del servicio de conectividad e internet de las organizaciones comunales de primer y segundo grado en el distrito capital como un mecanismo para su fortalecimiento."/>
    <s v="O232020200991119_Otros servicios de la administración pública n.c.p."/>
    <s v="CCE-16 Contratación Directa"/>
    <s v="Abril"/>
    <s v="Abril "/>
    <n v="8"/>
    <s v="N/A"/>
    <n v="33124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al contrato 358 de 2023 cuyo objeto es &quot;Contratar los servicios para la instalación, configuración y puesta en funcionamiento del servicio de conectividad e internet de las organizaciones comunales de primer y segundo grado en el distrito capital como un mecanismo para su fortalecimiento&quot;."/>
    <s v="O232020200991119_Otros servicios de la administración pública n.c.p."/>
    <s v="CCE-16 Contratación Directa"/>
    <s v="Noviembre"/>
    <s v="Noviembre"/>
    <n v="1"/>
    <s v="N/A"/>
    <n v="69496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80141600;80141900;80111600;81141600"/>
    <s v="Prestar los servicios logísticos y operativos necesarios, para la organización y ejecución de  actividades y eventos institucionales realizados por el IDPAC."/>
    <s v="O232020200991119_Otros servicios de la administración pública n.c.p."/>
    <s v="CCE-02 Licitación"/>
    <s v="Febrero"/>
    <s v="Mayo"/>
    <n v="8"/>
    <s v="N/A"/>
    <n v="63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80141600;80141900;80111600;81141600"/>
    <s v="Adición al contrato 354 de 2023 cuyo objeto es &quot;Prestar los servicios logísticos y operativos necesarios, para la organización y ejecución de  actividades y eventos institucionales realizados por el IDPAC&quot;."/>
    <s v="O232020200991119_Otros servicios de la administración pública n.c.p."/>
    <s v="CCE-02 Licitación"/>
    <s v="Octubre"/>
    <s v="Octubre "/>
    <n v="1"/>
    <s v="N/A"/>
    <n v="50523149"/>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46181500;46181543;55121800:55121802_x000a_55121807"/>
    <s v="Adquirir elementos de promoción, reconocimiento e identificación necesarios para incentivar a los Consejos Locales de Propiedad horizontal que fortalezcan el_x000a_sentido de pertenencia de líderes y aporten a la imagen institucional."/>
    <s v="O232020200991119_Otros servicios de la administración pública n.c.p."/>
    <s v="CCE-10 Mínima cuantía"/>
    <s v="Enero"/>
    <s v="Enero"/>
    <n v="1"/>
    <s v="N/A"/>
    <n v="169115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31211502;_x000a_31211604;_x000a_31211703;_x000a_31211905_x000a_"/>
    <s v="Adquirir los elementos y/o bienes necesarios para la entrega de los Kits de pinturas que constituyen los incentivos en la modalidad Juntas de Colores de organizaciones comunales en el Distrito Capital."/>
    <s v="O232020200991119_Otros servicios de la administración pública n.c.p."/>
    <s v="CCE-10 Mínima cuantía"/>
    <s v="Abril"/>
    <s v="Abril "/>
    <n v="1"/>
    <s v="N/A"/>
    <n v="24913228"/>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7"/>
    <n v="4500000"/>
    <n v="31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
    <s v="O232020200991119_Otros servicios de la administración pública n.c.p."/>
    <s v="CCE-16 Contratación Directa"/>
    <s v="Sepiembre"/>
    <s v="Octubre "/>
    <n v="3.5"/>
    <n v="4500000"/>
    <n v="1575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ersonal asistencial para realizar apoyo a la gestión."/>
    <s v="O232020200883990_Otros servicios profesionales, técnicos y empresariales n.c.p."/>
    <s v="CCE-16 Contratación Directa"/>
    <s v="Enero"/>
    <s v="Enero"/>
    <n v="7"/>
    <n v="3300000"/>
    <n v="231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15 de 2023, cuyo objeto es:Prestar los servicios de apoyo a la gestión de forma temporal con autonomía técnica y administrativa para realizar actividades de acompañamiento en territorio_x000a_que sean requeridas por la Subdirección de Asuntos Comunales"/>
    <s v="O232020200883990_Otros servicios profesionales, técnicos y empresariales n.c.p."/>
    <s v="CCE-16 Contratación Directa"/>
    <s v="Sepiembre"/>
    <s v="Octubre "/>
    <n v="3"/>
    <n v="3300000"/>
    <n v="99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7"/>
    <n v="4000000"/>
    <n v="28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80 de 2023, cuyo objeto es:Prestar los servicios profesionales de forma temporal con autonomía técnica y administrativa para realizar actividades transversales y acompañamiento en territorio en el marco del proyecto de inversión 7685"/>
    <s v="O232020200883990_Otros servicios profesionales, técnicos y empresariales n.c.p."/>
    <s v="CCE-16 Contratación Directa"/>
    <s v="Octubre"/>
    <s v="Noviembre"/>
    <n v="3"/>
    <n v="4000000"/>
    <n v="12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883990_Otros servicios profesionales, técnicos y empresariales n.c.p."/>
    <s v="CCE-16 Contratación Directa"/>
    <s v="Febrero"/>
    <s v="Febrero"/>
    <n v="3"/>
    <n v="3421000"/>
    <n v="10263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7"/>
    <n v="3200000"/>
    <n v="224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237 de 2023, cuyo objeto es:Prestar los servicios de apoyo a la gestión de forma temporal con autonomía técnica y administrativa para realizar actividades de acompañamiento en territorio"/>
    <s v="O232020200991119_Otros servicios de la administración pública n.c.p."/>
    <s v="CCE-16 Contratación Directa"/>
    <s v="Octubre"/>
    <s v="Octubre "/>
    <n v="3"/>
    <n v="3200000"/>
    <n v="96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Septiembre"/>
    <s v="Octubre "/>
    <n v="10.5"/>
    <n v="3421000"/>
    <n v="35920500"/>
    <s v="Subdirección de Asuntos Comunales"/>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Servicios de apoyo para la gestión técnica y operativa de los temas trasversales del Observatorio de Participación Ciudadana."/>
    <s v="O232020200883990_Otros servicios profesionales, técnicos y empresariales n.c.p."/>
    <s v="CCE-16 Contratación Directa"/>
    <s v="Enero"/>
    <s v="Febrero"/>
    <n v="5"/>
    <n v="3000000"/>
    <n v="15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Servicios de apoyo para la gestión técnica y operativa de los temas trasversales del Observatorio de Participación Ciudadana."/>
    <s v="O232020200883990_Otros servicios profesionales, técnicos y empresariales n.c.p."/>
    <s v="CCE-16 Contratación Directa"/>
    <s v="Septiembre "/>
    <s v="Septiembre"/>
    <s v="5 meses_x000a_15 días"/>
    <n v="3000000"/>
    <n v="165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Enero"/>
    <s v="Febrero"/>
    <n v="5"/>
    <n v="7484000"/>
    <n v="3742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Julio"/>
    <s v="Julio"/>
    <n v="5"/>
    <n v="8019000"/>
    <n v="40095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Enero"/>
    <s v="Febrero"/>
    <n v="5"/>
    <n v="6000000"/>
    <n v="30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Julio"/>
    <s v="Julio"/>
    <s v="5 meses_x000a_8 días"/>
    <n v="6000000"/>
    <n v="316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ción de servicios profesionales para acompañar las labores administrativas, precontractuales, contractuales y postcontractuales de la Subdirección de fortalecimiento de la Organización Social."/>
    <s v="O232020200991119_Otros servicios de la administración pública n.c.p."/>
    <s v="CCE-16 Contratación Directa"/>
    <s v="Agosto"/>
    <s v="Septiembre"/>
    <n v="4"/>
    <n v="7500000"/>
    <n v="3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571-2023&quot;Prestar los servicios profesionales de manera temporal con autonomía técnica y administrativa para acompañar las labores administrativas, precontractuales, contractuales y postcontractuales de la Subdirección de fortalecimiento de la Organización Social&quot;"/>
    <s v="O232020200991119_Otros servicios de la administración pública n.c.p."/>
    <s v="CCE-16 Contratación Directa"/>
    <s v="Sepiembre"/>
    <s v="Octubre"/>
    <n v="2"/>
    <n v="7500000"/>
    <n v="15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Enero"/>
    <s v="Febrero"/>
    <n v="5"/>
    <n v="6000000"/>
    <n v="30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Agosto"/>
    <s v="Septiembre"/>
    <n v="5"/>
    <n v="6000000"/>
    <n v="30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el desarrollo de la línea de seguimiento de agendas y repertorios de acción colectiva del Observatorio de Participación Ciudadana."/>
    <s v="O232020200883990_Otros servicios profesionales, técnicos y empresariales n.c.p."/>
    <s v="CCE-16 Contratación Directa"/>
    <s v="Febrero"/>
    <s v="Febrero"/>
    <n v="5"/>
    <n v="6000000"/>
    <n v="300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el desarrollo de la línea de seguimiento de agendas y repertorios de acción colectiva del Observatorio de Participación Ciudadana."/>
    <s v="O232020200883990_Otros servicios profesionales, técnicos y empresariales n.c.p."/>
    <s v="CCE-16 Contratación Directa"/>
    <s v="Julio"/>
    <s v="Julio"/>
    <s v="4 meses_x000a_4 días"/>
    <n v="6000000"/>
    <n v="24800000"/>
    <s v="Subdirección de Fortalecimiento de la Organización Social"/>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Adición y Prórroga N°1 Contrato 486 -2023 &quot;Prestar los servicios profesionales con autonomía técnica y administrativa para el desarrollo de la línea de seguimiento de agendas y repertorios de acción colectiva del Observatorio de Participación Ciudadana.&quot;"/>
    <s v="O232020200883990_Otros servicios profesionales, técnicos y empresariales n.c.p."/>
    <s v="CCE-16 Contratación Directa"/>
    <s v="Diciembre"/>
    <s v="Diciembre "/>
    <n v="2"/>
    <n v="6000000"/>
    <n v="12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poyar la gestión de las organizaciones sociales en plataforma y al seguimiento de las hojas de vida de las organizaciones sociales"/>
    <s v="O232020200883990_Otros servicios profesionales, técnicos y empresariales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poyar la gestión de las organizaciones sociales en plataforma y al seguimiento de las hojas de vida de las organizaciones sociales"/>
    <s v="O232020200883990_Otros servicios profesionales, técnicos y empresariales n.c.p."/>
    <s v="CCE-16 Contratación Directa"/>
    <s v="Julio"/>
    <s v="Julio"/>
    <s v="4 meses_x000a_15 días"/>
    <n v="4000000"/>
    <n v="18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484-2023 &quo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quot;"/>
    <s v="O232020200883990_Otros servicios profesionales, técnicos y empresariales n.c.p."/>
    <s v="CCE-16 Contratación Directa"/>
    <s v="Diciembre "/>
    <s v="Diciembre "/>
    <n v="2"/>
    <n v="4000000"/>
    <n v="8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Enero"/>
    <s v="Febrero"/>
    <n v="7"/>
    <n v="6000000"/>
    <n v="42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Sepiembre"/>
    <s v="Septiembre"/>
    <n v="4"/>
    <n v="6000000"/>
    <n v="24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el grupo de discapacidad así como el seguimiento a la ruta de fortalecimiento de las Organizaciones de Discapacidad "/>
    <s v="O232020200883990_Otros servicios profesionales, técnicos y empresariales n.c.p."/>
    <s v="CCE-16 Contratación Directa"/>
    <s v="Enero"/>
    <s v="Febrero"/>
    <s v="9 meses_x000a_21 día"/>
    <n v="6800000"/>
    <n v="6596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266-2023 &quo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quot;"/>
    <s v="O232020200883990_Otros servicios profesionales, técnicos y empresariales n.c.p."/>
    <s v="CCE-16 Contratación Directa"/>
    <s v="Diciembre"/>
    <s v="Diciembre"/>
    <n v="2"/>
    <n v="6800000"/>
    <n v="1360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esarrollar actividades que contribuyan en el fortalecimiento de las capacidades de las organizaciones sociales para lograr incidencia en los territorios."/>
    <s v="O232020200991119_Otros servicios de la administración pública n.c.p."/>
    <s v="CCE-16 Contratación Directa"/>
    <s v="Enero"/>
    <s v="Febrero"/>
    <n v="5"/>
    <n v="3708000"/>
    <n v="1854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esarrollar actividades que contribuyan en el fortalecimiento de las capacidades de las organizaciones sociales para lograr incidencia en los territorios."/>
    <s v="O232020200991119_Otros servicios de la administración pública n.c.p."/>
    <s v="CCE-16 Contratación Directa"/>
    <s v="Julio"/>
    <s v="Julio"/>
    <s v="4 meses_x000a_22 días"/>
    <n v="3708000"/>
    <n v="175512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479-2023 &quo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quot;"/>
    <s v="O232020200991119_Otros servicios de la administración pública n.c.p."/>
    <s v="CCE-16 Contratación Directa"/>
    <s v="Diciembre "/>
    <s v="Diciembre "/>
    <s v="1 Mes y 13 Días "/>
    <n v="3708000"/>
    <n v="53148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s v="O232020200991119_Otros servicios de la administración pública n.c.p."/>
    <s v="CCE-16 Contratación Directa"/>
    <s v="Enero"/>
    <s v="Febrero"/>
    <n v="5"/>
    <n v="3090000"/>
    <n v="1545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s v="O232020200991119_Otros servicios de la administración pública n.c.p."/>
    <s v="CCE-16 Contratación Directa"/>
    <s v="Julio"/>
    <s v="Julio"/>
    <s v="4 meses_x000a_21 días"/>
    <n v="3090000"/>
    <n v="14523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478-2023 &quo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quot;"/>
    <s v="O232020200991119_Otros servicios de la administración pública n.c.p."/>
    <s v="CCE-16 Contratación Directa"/>
    <s v="Diciembre "/>
    <s v="Diciembre "/>
    <s v="1 Mes y 15 Días"/>
    <n v="3090000"/>
    <n v="4738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s v="O232020200991119_Otros servicios de la administración pública n.c.p."/>
    <s v="CCE-16 Contratación Directa"/>
    <s v="Enero"/>
    <s v="Febrero"/>
    <n v="5"/>
    <n v="3090000"/>
    <n v="1545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s v="O232020200991119_Otros servicios de la administración pública n.c.p."/>
    <s v="CCE-16 Contratación Directa"/>
    <s v="Julio"/>
    <s v="Julio"/>
    <s v="4 meses_x000a_27 días"/>
    <n v="3090000"/>
    <n v="15141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de personas con discapacidad en las localidades que sean asignadas por el supervisor"/>
    <s v="O232020200991119_Otros servicios de la administración pública n.c.p."/>
    <s v="CCE-16 Contratación Directa"/>
    <s v="Enero"/>
    <s v="Febrero"/>
    <s v="2 meses_x000a_8 días"/>
    <n v="3090000"/>
    <n v="7004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a elaboración y respuesta de conceptos juridicos, derechos de petición, proposiciones entre otras requeridas en la Subdirección de fortalecimiento de la Organización Social"/>
    <s v="O232020200883990_Otros servicios profesionales, técnicos y empresariales n.c.p."/>
    <s v="CCE-16 Contratación Directa"/>
    <s v="Enero"/>
    <s v="Febrero"/>
    <s v="10 meses_x000a_8 días"/>
    <n v="7200000"/>
    <n v="3908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las acciones de planeación, seguimiento y ejecución del proyecto de inversión 7687 de la Subdirección de fortalecimiento de la Organización Social"/>
    <s v="O232020200883990_Otros servicios profesionales, técnicos y empresariales n.c.p."/>
    <s v="CCE-16 Contratación Directa"/>
    <s v="Enero"/>
    <s v="Febrero"/>
    <s v="4 meses_x000a_28 días"/>
    <n v="5560000"/>
    <n v="27429333"/>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 elaboración de informes y reportes necesarios requeridos a la Subdirección de fortalecimiento de la Organización Social"/>
    <s v="O232020200883990_Otros servicios profesionales, técnicos y empresariales n.c.p."/>
    <s v="CCE-16 Contratación Directa"/>
    <s v="Enero"/>
    <s v="Febrero"/>
    <s v="10 meses_x000a_16 días"/>
    <n v="5922500"/>
    <n v="62383667"/>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140-2023 &quo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quot;"/>
    <s v="O232020200883990_Otros servicios profesionales, técnicos y empresariales n.c.p."/>
    <s v="CCE-16 Contratación Directa"/>
    <s v="Diciembre"/>
    <s v="Diciembre"/>
    <n v="2"/>
    <n v="5922500"/>
    <n v="11845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labores administrativas, precontractuales, contractuales y postcontractuales de la Subdirección de fortalecimiento de la Organización Social"/>
    <s v="O232020200883990_Otros servicios profesionales, técnicos y empresariales n.c.p."/>
    <s v="CCE-16 Contratación Directa"/>
    <s v="Enero"/>
    <s v="Febrero"/>
    <n v="11"/>
    <n v="5560000"/>
    <n v="6116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212-2023 &quo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quot;"/>
    <s v="O232020200883990_Otros servicios profesionales, técnicos y empresariales n.c.p."/>
    <s v="CCE-16 Contratación Directa"/>
    <s v="Diciembre"/>
    <s v="Diciembre"/>
    <n v="2"/>
    <n v="5560000"/>
    <n v="1112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acciones necesarias para la correcta ejecución del contrato de bolsas y demas acciones administrativas y operativas requeridas."/>
    <s v="O232020200883990_Otros servicios profesionales, técnicos y empresariales n.c.p."/>
    <s v="CCE-16 Contratación Directa"/>
    <s v="Enero"/>
    <s v="Febrero"/>
    <s v="3 meses_x000a_18 días"/>
    <n v="4490000"/>
    <n v="16163999.999999998"/>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gestionar la correcta ejecución del funcionamiento técnico y administrativo del proyecto de inversión 7687 de la Subdirección de Fortalecimiento de la Organización Social"/>
    <s v="O232020200883990_Otros servicios profesionales, técnicos y empresariales n.c.p."/>
    <s v="CCE-16 Contratación Directa"/>
    <s v="Enero"/>
    <s v="Febrero"/>
    <s v="9 meses_x000a_25 días"/>
    <n v="4277000"/>
    <n v="42057166.666666664"/>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240-2023 &quot;Prestar los servicios profesionales de manera temporal con autonomía técnica y administrativa para gestionar la correcta ejecución del funcionamiento técnico y administrativo del proyecto de inversión 7687 de la Subdirección de Fortalecimiento de la Organización Social&quot;"/>
    <s v="O232020200883990_Otros servicios profesionales, técnicos y empresariales n.c.p."/>
    <s v="CCE-16 Contratación Directa"/>
    <s v="Diciembre"/>
    <s v="Diciembre"/>
    <n v="2"/>
    <n v="4277000"/>
    <n v="8554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desarrollo operativo, para apoyar el diseño y los procedimientos internos de la Subdirección de Fortalecimiento y los reportes a la oficina asesora de planeación "/>
    <s v="O232020200991119_Otros servicios de la administración pública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desarrollo operativo, para apoyar el diseño y los procedimientos internos de la Subdirección de Fortalecimiento y los reportes a la oficina asesora de planeación "/>
    <s v="O232020200991119_Otros servicios de la administración pública n.c.p."/>
    <s v="CCE-16 Contratación Directa"/>
    <s v="Julio"/>
    <s v="Julio"/>
    <s v="3 meses_x000a_27 días"/>
    <n v="4000000"/>
    <n v="156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559-2023 &quo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quot;"/>
    <s v="O232020200991119_Otros servicios de la administración pública n.c.p."/>
    <s v="CCE-16 Contratación Directa"/>
    <s v="Diciembre "/>
    <s v="Diciembre "/>
    <s v="2 Meses y 3 Días "/>
    <n v="4000000"/>
    <n v="84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esl para acompañar el desarrollo de acciones de participación para el fortalecimiento de los medios comunitarios y alternativos del Distrito."/>
    <s v="O232020200991119_Otros servicios de la administración pública n.c.p."/>
    <s v="CCE-16 Contratación Directa"/>
    <s v="Enero"/>
    <s v="Febrero"/>
    <n v="5"/>
    <n v="5000000"/>
    <n v="25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esl para acompañar el desarrollo de acciones de participación para el fortalecimiento de los medios comunitarios y alternativos del Distrito."/>
    <s v="O232020200991119_Otros servicios de la administración pública n.c.p."/>
    <s v="CCE-16 Contratación Directa"/>
    <s v="Junio"/>
    <s v="Julio"/>
    <n v="3"/>
    <n v="5000000"/>
    <n v="15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66-2023&quot;Prestar los servicios profesionales con autonomía técnica y administrativa, para aplicar el modelo de fortalecimiento, la estrategia  de articulación y acompañamiento de los procesos de participación a las organizaciones de Medios Comunitarios y Alternativos&quot;"/>
    <s v="O232020200991119_Otros servicios de la administración pública n.c.p."/>
    <s v="CCE-16 Contratación Directa"/>
    <s v="Diciembre"/>
    <s v="Diciembre"/>
    <n v="1.5"/>
    <n v="5000000"/>
    <n v="7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esl para acompañar el desarrollo de acciones de participación para el fortalecimiento de los medios comunitarios y alternativos del Distrito."/>
    <s v="O232020200991119_Otros servicios de la administración pública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esl para acompañar el desarrollo de acciones de participación para el fortalecimiento de los medios comunitarios y alternativos del Distrito."/>
    <s v="O232020200991119_Otros servicios de la administración pública n.c.p."/>
    <s v="CCE-16 Contratación Directa"/>
    <s v="Junio"/>
    <s v="Julio"/>
    <n v="3"/>
    <n v="4000000"/>
    <n v="12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57-2023&quot;Prestar los servicios profesionales de manera temporal con autonomía técnica y administrativa para realizar acciones de participación incidente que garantice el derecho a la participación ciudadana de los Medios Comunitarios y Alternativos del Distrito&quot;"/>
    <s v="O232020200991119_Otros servicios de la administración pública n.c.p."/>
    <s v="CCE-16 Contratación Directa"/>
    <s v="Diciembre"/>
    <s v="Diciembre"/>
    <n v="1.5"/>
    <n v="4000000"/>
    <n v="6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las actividades administrativas y operativas requeridas por el  grupo de Discapacidad de la Subdirección de Fortalecimiento."/>
    <s v="O232020200991119_Otros servicios de la administración pública n.c.p."/>
    <s v="CCE-16 Contratación Directa"/>
    <s v="Enero"/>
    <s v="Febrero"/>
    <n v="5"/>
    <n v="4500000"/>
    <n v="2250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las actividades administrativas y operativas requeridas por el  grupo de Discapacidad de la Subdirección de Fortalecimiento."/>
    <s v="O232020200991119_Otros servicios de la administración pública n.c.p."/>
    <s v="CCE-16 Contratación Directa"/>
    <s v="Julio"/>
    <s v="Septiembre"/>
    <s v="4 meses 11 días"/>
    <n v="4500000"/>
    <n v="1965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de las acciones y espacios de participación así como del modelo de fortalecimiento con las organizaciones de vejez."/>
    <s v="O232020200991119_Otros servicios de la administración pública n.c.p."/>
    <s v="CCE-16 Contratación Directa"/>
    <s v="Enero"/>
    <s v="Febrero"/>
    <n v="5"/>
    <n v="4500000"/>
    <n v="22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de las acciones y espacios de participación así como del modelo de fortalecimiento con las organizaciones de vejez."/>
    <s v="O232020200991119_Otros servicios de la administración pública n.c.p."/>
    <s v="CCE-16 Contratación Directa"/>
    <s v="Julio"/>
    <s v="Septiembre"/>
    <n v="3"/>
    <n v="4500000"/>
    <n v="13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de migrantes."/>
    <s v="O232020200991119_Otros servicios de la administración pública n.c.p."/>
    <s v="CCE-16 Contratación Directa"/>
    <s v="Enero"/>
    <s v="Febrero"/>
    <s v="4 meses_x000a_29 días"/>
    <n v="3421001"/>
    <n v="16990971.633333333"/>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de migrantes."/>
    <s v="O232020200991119_Otros servicios de la administración pública n.c.p."/>
    <s v="CCE-16 Contratación Directa"/>
    <s v="Julio"/>
    <s v="Septiembre"/>
    <n v="3"/>
    <n v="3421001"/>
    <n v="10263003"/>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585-2023&quot;Prestar los servicios profesionales de manera temporal, con autonomía técnica y administrativa para fortalecer los procesos organizativos de interés para los migrantes en el Distrito Capital&quot;"/>
    <s v="O232020200991119_Otros servicios de la administración pública n.c.p."/>
    <s v="CCE-16 Contratación Directa"/>
    <s v="Diciembre"/>
    <s v="Diciembre"/>
    <s v="15 Días"/>
    <n v="3421001"/>
    <n v="17105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que trabajan en pro de los niños, niñas y adolescentes."/>
    <s v="O232020200991119_Otros servicios de la administración pública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el acompañamiento en el desarrollo de acciones de participación incidente para el fortalecimiento de las Organizaciones Sociales que trabajan en pro de los niños, niñas y adolescentes."/>
    <s v="O232020200991119_Otros servicios de la administración pública n.c.p."/>
    <s v="CCE-16 Contratación Directa"/>
    <s v="Julio"/>
    <s v="Julio"/>
    <s v="7 meses_x000a_4 días"/>
    <n v="4000000"/>
    <n v="28533333"/>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acciones en pro de la implementación del modelo de fortalecimiento de las Organizaciones Sociales de Víctimas y reincorporados del DC. "/>
    <s v="O232020200991119_Otros servicios de la administración pública n.c.p."/>
    <s v="CCE-16 Contratación Directa"/>
    <s v="Septiembre "/>
    <s v="Septiembre"/>
    <s v="3 Meses"/>
    <n v="5000000"/>
    <n v="15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acciones del modelo de fortalecimiento para la participación de las organizaciones sociales de ambientalistas"/>
    <s v="O232020200991119_Otros servicios de la administración pública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acciones del modelo de fortalecimiento para la participación de las organizaciones sociales de ambientalistas"/>
    <s v="O232020200991119_Otros servicios de la administración pública n.c.p."/>
    <s v="CCE-16 Contratación Directa"/>
    <s v="Julio"/>
    <s v="Septiembre"/>
    <n v="3"/>
    <n v="4000000"/>
    <n v="12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570-2023&quo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quot;"/>
    <s v="O232020200991119_Otros servicios de la administración pública n.c.p."/>
    <s v="CCE-16 Contratación Directa"/>
    <s v="Diciembre"/>
    <s v="Diciembre"/>
    <s v="25 días"/>
    <n v="4000000"/>
    <n v="3333333"/>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acciones del modelo de fortalecimiento con las organizaciones sociales promotoras de una movilidad sostenible."/>
    <s v="O232020200991119_Otros servicios de la administración pública n.c.p."/>
    <s v="CCE-16 Contratación Directa"/>
    <s v="Enero"/>
    <s v="Febrero"/>
    <n v="5"/>
    <n v="4000000"/>
    <n v="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iderar las acciones del modelo de fortalecimiento con las organizaciones sociales promotoras de una movilidad sostenible."/>
    <s v="O232020200991119_Otros servicios de la administración pública n.c.p."/>
    <s v="CCE-16 Contratación Directa"/>
    <s v="Julio"/>
    <s v="Julio"/>
    <s v="5 meses_x000a_8 días"/>
    <n v="4000000"/>
    <n v="21066667"/>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el acompañamiento transversal para la implementación del modelo de fortalecimiento de las nuevas expresiones."/>
    <s v="O232020200991119_Otros servicios de la administración pública n.c.p."/>
    <s v="CCE-16 Contratación Directa"/>
    <s v="Enero"/>
    <s v="Febrero"/>
    <n v="5"/>
    <n v="3421000"/>
    <n v="17105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el acompañamiento transversal para la implementación del modelo de fortalecimiento de las nuevas expresiones."/>
    <s v="O232020200991119_Otros servicios de la administración pública n.c.p."/>
    <s v="CCE-16 Contratación Directa"/>
    <s v="Junio"/>
    <s v="Julio"/>
    <n v="3"/>
    <n v="3421000"/>
    <n v="10263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compañar las acciones del modelo de fortalecimiento con las organizaciones sociales de animalistas."/>
    <s v="O232020200991119_Otros servicios de la administración pública n.c.p."/>
    <s v="CCE-16 Contratación Directa"/>
    <s v="Enero"/>
    <s v="Febrero"/>
    <n v="5"/>
    <n v="3500000"/>
    <n v="17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compañar las acciones del modelo de fortalecimiento con las organizaciones sociales de animalistas."/>
    <s v="O232020200991119_Otros servicios de la administración pública n.c.p."/>
    <s v="CCE-16 Contratación Directa"/>
    <s v="Junio"/>
    <s v="Julio"/>
    <n v="3"/>
    <n v="3500000"/>
    <n v="10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81-2023&quot;Prestar los servicios profesionales de manera temporal, con autonomía técnica y administrativa en la realización de acciones tendientes al fortalecimiento de las Organizaciones Sociales animalistas en las diferentes localidades del Distrito Capital&quot;"/>
    <s v="O232020200991119_Otros servicios de la administración pública n.c.p."/>
    <s v="CCE-16 Contratación Directa"/>
    <s v="Diciembre"/>
    <s v="Diciembre"/>
    <n v="1"/>
    <n v="3500000"/>
    <n v="35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s v="O232020200991119_Otros servicios de la administración pública n.c.p."/>
    <s v="Selección Abreviada -Acuerdo Marco"/>
    <s v="Noviembre"/>
    <s v="Noviembre"/>
    <n v="4"/>
    <s v="N/A"/>
    <n v="2760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ción de servicios de interpretación de lengua de señas colombiana para garantizar la accesibilidad y el acceso a la información de las personas con discapacidad auditiva."/>
    <s v="O232020200991119_Otros servicios de la administración pública n.c.p."/>
    <s v="CCE-10_x000a_Mínima Cuantía"/>
    <s v="Septiembre"/>
    <s v="Octubre "/>
    <n v="8"/>
    <s v="N/A"/>
    <n v="16300000"/>
    <s v="Subdirección de Fortalecimiento de la Organización Social - Discapacida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N°1 Contrato 996-2022 &quot;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quot;"/>
    <s v="O232020200991119_Otros servicios de la administración pública n.c.p."/>
    <s v="CCE-16 Contratación Directa"/>
    <s v="Marzo "/>
    <s v="Marzo"/>
    <n v="1"/>
    <s v="N/A"/>
    <n v="55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43212100,43222619"/>
    <s v="Adquisición de elementos tecnológicos y accesorios en el marco del modelo de fortalecimiento a las organizaciones sociales y medios comunitarios del Distrito. . "/>
    <s v="O232020200991119_Otros servicios de la administración pública n.c.p."/>
    <s v="CCE-06 Selección abreviada menor cuantía"/>
    <s v="Septiembre "/>
    <s v="Septiembre"/>
    <n v="9"/>
    <s v="N/A"/>
    <n v="78340347"/>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80141600;80141900;80111600;81141600"/>
    <s v="&quot;PRESTAR LOS SERVICIOS LOGÍSTICOS Y OPERATIVOS NECESARIOS, PARA LA ORGANIZACIÓN Y EJECUCIÓN DE ACTIVIDADES Y EVENTOS INSTITUCIONALES REALIZADOS POR EL IDPAC”"/>
    <s v="O232020200991119_Otros servicios de la administración pública n.c.p."/>
    <s v="Licitación Pública"/>
    <s v="Febrero"/>
    <s v="Mayo"/>
    <n v="7"/>
    <s v="N/A"/>
    <n v="282572659"/>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
    <s v="CCE-99 Seléccion abreviada - acuerdo marco"/>
    <s v="Mayo"/>
    <s v="Junio"/>
    <n v="7"/>
    <s v="N/A"/>
    <n v="1225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80141600;80141900;80111600;81141600_x0009_"/>
    <s v="Prestación de servicios logísticos para realizar una feria &quot;A lo bien por Bogotá&quot; en el marco de las convocatorias del FONDO CHIKANÁ, para premiar a las organizaciones ganadoras "/>
    <s v="O232020200991119_Otros servicios de la administración pública n.c.p."/>
    <s v="CCE-06 Selección abreviada menor cuantía"/>
    <s v="Septiembre"/>
    <s v="Octubre "/>
    <n v="1"/>
    <s v="N/A"/>
    <n v="17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esarrollar actividades administrativas y apoyo en la contratación de la Gerencia de Mujer y Género."/>
    <s v="O232020200883990_Otros servicios profesionales, técnicos y empresariales n.c.p."/>
    <s v="CCE-16 Contratación Directa"/>
    <s v="Enero"/>
    <s v="Febrero"/>
    <n v="10"/>
    <n v="4500000"/>
    <n v="450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ar respuesta a los requerimientos y  elaborarconceptos en el marco de la competencia de la Gerencia de Mujer y Género"/>
    <s v="O232020200883990_Otros servicios profesionales, técnicos y empresariales n.c.p."/>
    <s v="CCE-16 Contratación Directa"/>
    <s v="Enero"/>
    <s v="Febrero"/>
    <n v="5"/>
    <n v="4638333"/>
    <n v="23191665"/>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ar respuesta a los requerimientos y  elaborarconceptos en el marco de la competencia de la Gerencia de Mujer y Género"/>
    <s v="O232020200883990_Otros servicios profesionales, técnicos y empresariales n.c.p."/>
    <s v="CCE-16 Contratación Directa"/>
    <s v="Junio"/>
    <s v="Julio"/>
    <n v="5"/>
    <n v="4638333"/>
    <n v="23191665"/>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la implementación del modelo de fortalecimiento a las organizaciones sociales de mujer y sector LGTBI"/>
    <s v="O232020200991119_Otros servicios de la administración pública n.c.p."/>
    <s v="CCE-16 Contratación Directa"/>
    <s v="Enero"/>
    <s v="Febrero"/>
    <n v="5"/>
    <n v="4120000"/>
    <n v="206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la implementación del modelo de fortalecimiento a las organizaciones sociales de mujer y sector LGTBI"/>
    <s v="O232020200991119_Otros servicios de la administración pública n.c.p."/>
    <s v="CCE-16 Contratación Directa"/>
    <s v="Agosto"/>
    <s v="Septiembre"/>
    <n v="4"/>
    <n v="4120000"/>
    <n v="1648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 de apoyo para desarrollar la estrategia de fortalecimiento a las organizaciones sociales de mujeres y sector LGTBI en las localidades de Engativá y Fontibón."/>
    <s v="O232020200991119_Otros servicios de la administración pública n.c.p."/>
    <s v="CCE-16 Contratación Directa"/>
    <s v="Enero"/>
    <s v="Febrero"/>
    <n v="5"/>
    <n v="2884000"/>
    <n v="1442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 de apoyo para desarrollar la estrategia de fortalecimiento a las organizaciones sociales de mujeres y sector LGTBI en las localidades de Engativá y Fontibón."/>
    <s v="O232020200991119_Otros servicios de la administración pública n.c.p."/>
    <s v="CCE-16 Contratación Directa"/>
    <s v="Agosto"/>
    <s v="Septiembre"/>
    <n v="4"/>
    <n v="2884000"/>
    <n v="11536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implementar las acciones que den cumplimiento a la Política Pública de Actividades Sexuales Pagadas, así como promover espacios de participación en las localidades de Suba y Barrios Unidos."/>
    <s v="O232020200991119_Otros servicios de la administración pública n.c.p."/>
    <s v="CCE-16 Contratación Directa"/>
    <s v="Enero"/>
    <s v="Febrero"/>
    <n v="5"/>
    <n v="4120000"/>
    <n v="206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implementar las acciones que den cumplimiento a la Política Pública de Actividades Sexuales Pagadas, así como promover espacios de participación en las localidades de Suba y Barrios Unidos."/>
    <s v="O232020200991119_Otros servicios de la administración pública n.c.p."/>
    <s v="CCE-16 Contratación Directa"/>
    <s v="Junio"/>
    <s v="Julio"/>
    <n v="4"/>
    <n v="4120000"/>
    <n v="1648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
    <s v="O232020200991119_Otros servicios de la administración pública n.c.p."/>
    <s v="CCE-16 Contratación Directa"/>
    <s v="Enero"/>
    <s v="Febrero"/>
    <n v="5"/>
    <n v="2884000"/>
    <n v="1442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
    <s v="O232020200991119_Otros servicios de la administración pública n.c.p."/>
    <s v="CCE-16 Contratación Directa"/>
    <s v="Agosto"/>
    <s v="Septiembre"/>
    <n v="4"/>
    <n v="2884000"/>
    <n v="11536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Candelaria y Chapinero."/>
    <s v="O232020200991119_Otros servicios de la administración pública n.c.p."/>
    <s v="CCE-16 Contratación Directa"/>
    <s v="Enero"/>
    <s v="Febrero"/>
    <n v="5"/>
    <n v="2884000"/>
    <n v="1442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Candelaria y Chapinero."/>
    <s v="O232020200991119_Otros servicios de la administración pública n.c.p."/>
    <s v="CCE-16 Contratación Directa"/>
    <s v="Agosto"/>
    <s v="Septiembre"/>
    <n v="3"/>
    <n v="2884000"/>
    <n v="8652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San Cristóbal,  Antonio Nariño  y la promoción de los espacios de participación a nivel distrital"/>
    <s v="O232020200991119_Otros servicios de la administración pública n.c.p."/>
    <s v="CCE-16 Contratación Directa"/>
    <s v="Enero"/>
    <s v="Febrero"/>
    <n v="5"/>
    <n v="2500000"/>
    <n v="125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San Cristóbal,  Antonio Nariño  y la promoción de los espacios de participación a nivel distrital"/>
    <s v="O232020200991119_Otros servicios de la administración pública n.c.p."/>
    <s v="CCE-16 Contratación Directa"/>
    <s v="Junio"/>
    <s v="Julio"/>
    <n v="3"/>
    <n v="2500000"/>
    <n v="75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Ciudad Bolívar y Bosa"/>
    <s v="O232020200991119_Otros servicios de la administración pública n.c.p."/>
    <s v="CCE-16 Contratación Directa"/>
    <s v="Enero"/>
    <s v="Febrero"/>
    <n v="5"/>
    <n v="2884000"/>
    <n v="1442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Ciudad Bolívar y Bosa"/>
    <s v="O232020200991119_Otros servicios de la administración pública n.c.p."/>
    <s v="CCE-16 Contratación Directa"/>
    <s v="Agosto"/>
    <s v="Septiembre"/>
    <n v="4"/>
    <n v="2884000"/>
    <n v="11536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Usme y Rafael Uribe Uribe y el acompañamiento a los espacios e instancias de participación a nivel local "/>
    <s v="O232020200991119_Otros servicios de la administración pública n.c.p."/>
    <s v="CCE-16 Contratación Directa"/>
    <s v="Enero"/>
    <s v="Febrero"/>
    <n v="5"/>
    <n v="2500000"/>
    <n v="125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Usme y Rafael Uribe Uribe y el acompañamiento a los espacios e instancias de participación a nivel local "/>
    <s v="O232020200991119_Otros servicios de la administración pública n.c.p."/>
    <s v="CCE-16 Contratación Directa"/>
    <s v="Agosto"/>
    <s v="Septiembre"/>
    <n v="4"/>
    <n v="2500000"/>
    <n v="100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Puente Aranda y Tunjuelito."/>
    <s v="O232020200991119_Otros servicios de la administración pública n.c.p."/>
    <s v="CCE-16 Contratación Directa"/>
    <s v="Enero"/>
    <s v="Febrero"/>
    <n v="5"/>
    <n v="2500000"/>
    <n v="125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acompañar la implementación de la estrategia de fortalecimiento a las organizaciones sociales de mujeres y sector LGTBI en las localidades de Puente Aranda y Tunjuelito."/>
    <s v="O232020200991119_Otros servicios de la administración pública n.c.p."/>
    <s v="CCE-16 Contratación Directa"/>
    <s v="Junio"/>
    <s v="Julio"/>
    <n v="3"/>
    <n v="2500000"/>
    <n v="75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para apoyar el desarrollo de la estrategia de acompañamiento a los espacios e instancias de participación de Mujeres y Sector LGBTI"/>
    <s v="O232020200991119_Otros servicios de la administración pública n.c.p."/>
    <s v="CCE-16 Contratación Directa"/>
    <s v="Enero"/>
    <s v="Febrero"/>
    <n v="5"/>
    <n v="3800000"/>
    <n v="190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para apoyar el desarrollo de la estrategia de acompañamiento a los espacios e instancias de participación de Mujeres y Sector LGBTI"/>
    <s v="O232020200991119_Otros servicios de la administración pública n.c.p."/>
    <s v="CCE-16 Contratación Directa"/>
    <s v="Agosto"/>
    <s v="Septiembre"/>
    <n v="4"/>
    <n v="3800000"/>
    <n v="15200000"/>
    <s v="Gerencia de Mujer y Género"/>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Junio"/>
    <s v="Julio"/>
    <n v="5"/>
    <n v="2480710"/>
    <n v="1240355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680710"/>
    <n v="107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Julio"/>
    <s v="Julio"/>
    <n v="5"/>
    <n v="3176852"/>
    <n v="1588426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Agosto"/>
    <s v="Septiembre"/>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Junio"/>
    <s v="Julio"/>
    <n v="5"/>
    <n v="2480710"/>
    <n v="1240355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Agosto"/>
    <s v="Septiembre"/>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Enero "/>
    <s v="Febrero "/>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 la gestión para implementar el modelo de fortalecimiento a las organizaciones sociales juveniles, a las instancias de participación y a los procesos estratégicos de la Gerencia de Juventud en las localidades asignadas por el supervisor"/>
    <s v="O232020200991119_Otros servicios de la administración pública n.c.p."/>
    <s v="CCE-16 Contratación Directa"/>
    <s v="Agosto"/>
    <s v="Septiembre"/>
    <n v="4"/>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implementar el modelo de fortalecimiento a las organizaciones sociales juveniles, a las instancias de participación juvenil y los procesos estratégicos de la Gerencia de Juventud en las localidades asignadas por el supervisor. "/>
    <s v="O232020200991119_Otros servicios de la administración pública n.c.p."/>
    <s v="CCE-16 Contratación Directa"/>
    <s v="Enero "/>
    <s v="Febrero "/>
    <n v="4"/>
    <n v="3500000"/>
    <n v="1400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ivicios de apoyo a la gestión para implementar el modelo de fortalecimiento a las organizaciones sociales juveniles, a las instancias de participación juvenil y los procesos estratégicos de la Gerencia de Juventud en las localidades asignadas por el supervisor. ."/>
    <s v="O232020200991119_Otros servicios de la administración pública n.c.p."/>
    <s v="CCE-16 Contratación Directa"/>
    <s v="Septiembre"/>
    <s v="Septiembre"/>
    <s v="4 meses"/>
    <n v="2480710"/>
    <n v="992284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implementar el modelo de fortalecimiento a las organizaciones sociales juveniles, a las instancias de participación juvenil y los procesos estratégicos de la Gerencia de Juventud en las localidades asignadas por el supervisor. "/>
    <s v="O232020200991119_Otros servicios de la administración pública n.c.p."/>
    <s v="CCE-16 Contratación Directa"/>
    <s v="Enero "/>
    <s v="Febrero "/>
    <n v="4"/>
    <n v="3508000"/>
    <n v="14032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implementar el modelo de fortalecimiento a las organizaciones sociales juveniles, a las instancias de participación juvenil y los procesos estratégicos de la Gerencia de Juventud en las localidades asignadas por el supervisor. "/>
    <s v="O232020200991119_Otros servicios de la administración pública n.c.p."/>
    <s v="CCE-16 Contratación Directa"/>
    <s v="Junio"/>
    <s v="Julio"/>
    <n v="5"/>
    <n v="3508000"/>
    <n v="1754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poyar el seguimiento al desarrollo de las iniciativas 2023 asi como el proceso de entrega de los incentivos a las organizaciones de jóvenes."/>
    <s v="O232020200883990_Otros servicios profesionales, técnicos y empresariales n.c.p."/>
    <s v="CCE-16 Contratación Directa"/>
    <s v="Enero "/>
    <s v="Febrero "/>
    <n v="4"/>
    <n v="3456295"/>
    <n v="1382518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poyar el seguimiento al desarrollo de las iniciativas 2023 asi como el proceso de entrega de los incentivos a las organizaciones de jóvenes."/>
    <s v="O232020200883990_Otros servicios profesionales, técnicos y empresariales n.c.p."/>
    <s v="CCE-16 Contratación Directa"/>
    <s v="Mayo"/>
    <s v="Junio"/>
    <n v="5"/>
    <n v="3456295"/>
    <n v="17281475"/>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esarrollar acciones en el marco del Observatorio de la Participación en temas relacionados al fútbol en las localidades donde se implementa el Modelo de Fortalecimiento."/>
    <s v="O232020200991119_Otros servicios de la administración pública n.c.p."/>
    <s v="CCE-16 Contratación Directa"/>
    <s v="Enero "/>
    <s v="Febrero "/>
    <n v="4"/>
    <n v="4162000"/>
    <n v="16648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desarrollar acciones en el marco del Observatorio de la Participación en temas relacionados al fútbol en las localidades donde se implementa el Modelo de Fortalecimiento."/>
    <s v="O232020200991119_Otros servicios de la administración pública n.c.p."/>
    <s v="CCE-16 Contratación Directa"/>
    <s v="Mayo"/>
    <s v="Junio"/>
    <n v="5"/>
    <n v="4162000"/>
    <n v="2081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03-2023&quot;Prestar los servicios profesionales de manera temporal con autonomía técnica y administrativa para la implementación de metodologías que permitan la sistematización de información para la participación y convivencia en el fútbol&quot;"/>
    <s v="O232020200991119_Otros servicios de la administración pública n.c.p."/>
    <s v="CCE-16 Contratación Directa"/>
    <s v="Sepiembre"/>
    <s v="Octubre"/>
    <s v="24 días"/>
    <n v="4162000"/>
    <n v="33296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los programas y estrategias relacionados con la convivencia y participación en el Fútbol. "/>
    <s v="O232020200991119_Otros servicios de la administración pública n.c.p."/>
    <s v="CCE-16 Contratación Directa"/>
    <s v="Enero "/>
    <s v="Febrero "/>
    <n v="4"/>
    <n v="4535000"/>
    <n v="1814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coordinar los programas y estrategias relacionados con la convivencia y participación en el Fútbol. "/>
    <s v="O232020200991119_Otros servicios de la administración pública n.c.p."/>
    <s v="CCE-16 Contratación Directa"/>
    <s v="Junio"/>
    <s v="Julio"/>
    <n v="5"/>
    <n v="4535000"/>
    <n v="22675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brindar lineamientos al equipo territorial y realizar seguimiento a la implementación del modelo de fortalecimiento y al Sistema Distrital de Juventud."/>
    <s v="O232020200883990_Otros servicios profesionales, técnicos y empresariales n.c.p."/>
    <s v="CCE-16 Contratación Directa"/>
    <s v="Enero "/>
    <s v="Febrero "/>
    <s v="5 meses y 3 días"/>
    <n v="5800000"/>
    <n v="2958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reporte a metas, plan de acción institucional y demás requerimientos de información, así como realizar actividades de gestión documental de la Gerencia de Juventud"/>
    <s v="O232020200991119_Otros servicios de la administración pública n.c.p."/>
    <s v="CCE-16 Contratación Directa"/>
    <s v="Enero "/>
    <s v="Febrero "/>
    <n v="4"/>
    <n v="3500000"/>
    <n v="1400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reporte a metas, plan de acción institucional y demás requerimientos de información, así como realizar actividades de gestión documental de la Gerencia de Juventud"/>
    <s v="O232020200991119_Otros servicios de la administración pública n.c.p."/>
    <s v="CCE-16 Contratación Directa"/>
    <s v="Mayo"/>
    <s v="Junio"/>
    <n v="6"/>
    <n v="4205118"/>
    <n v="25230708"/>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las actividades administrativas y operativas; así como apoyar a la supervisión en la ejecución de los contratos de la Gerencia de Juventud"/>
    <s v="O232020200883990_Otros servicios profesionales, técnicos y empresariales n.c.p."/>
    <s v="CCE-16 Contratación Directa"/>
    <s v="Enero "/>
    <s v="Febrero "/>
    <n v="10"/>
    <n v="4480000"/>
    <n v="44800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orroga No. 1 contrato No 158 - 2023 Prestar los servicios profesionales de manera temporal con autonomía técnica y administrativa para realizar las actividades administrativas y operativas requeridas por la Gerencia de Juventud."/>
    <s v="O232020200991119_Otros servicios de la administración pública n.c.p."/>
    <s v="CCE-16 Contratación Directa"/>
    <s v="Diciembre"/>
    <s v="Diciembre"/>
    <s v="2 meses y 11 dias "/>
    <n v="4480000"/>
    <n v="10602666.666666666"/>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 de apoyo para desarrollar procesos de participación y organización con la comunidad raizal residente en Bogotá, así como apoyar procesos de fortalecimiento de la participación Afrodescendiente en las localidades Chapinero y Teusaquillo."/>
    <s v="O232020200991119_Otros servicios de la administración pública n.c.p."/>
    <s v="CCE-16 Contratación Directa"/>
    <s v="Enero "/>
    <s v="Febrero "/>
    <n v="5"/>
    <n v="2240000"/>
    <n v="1120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procesos de participación y organización para las comunidades indígenas de la localidad de Ciudad Bolívar, Usme y Tunjuelito."/>
    <s v="O232020200991119_Otros servicios de la administración pública n.c.p."/>
    <s v="CCE-16 Contratación Directa"/>
    <s v="Enero "/>
    <s v="Febrero "/>
    <n v="5"/>
    <n v="2650000"/>
    <n v="1325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procesos de participación y organización para las comunidades indígenas de la localidad de Ciudad Bolívar, Usme y Tunjuelito."/>
    <s v="O232020200991119_Otros servicios de la administración pública n.c.p."/>
    <s v="CCE-16 Contratación Directa"/>
    <s v="Sepiembre"/>
    <s v="Octubre "/>
    <s v="2 meses_x000a_25 días"/>
    <n v="2650000"/>
    <n v="7508333"/>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procesos de participación con las organizaciones e instancias gitanas, comunidades indígenas de las localidades de Puente Aranda  y Kennedy."/>
    <s v="O232020200991119_Otros servicios de la administración pública n.c.p."/>
    <s v="CCE-16 Contratación Directa"/>
    <s v="Enero "/>
    <s v="Febrero "/>
    <n v="5"/>
    <n v="2240000"/>
    <n v="1120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procesos de fortalecimiento de participación ciudadana de las comunidades NARP  en las localidades de los Mártires , Engativá y Suba."/>
    <s v="O232020200991119_Otros servicios de la administración pública n.c.p."/>
    <s v="CCE-16 Contratación Directa"/>
    <s v="Enero "/>
    <s v="Febrero "/>
    <n v="5"/>
    <n v="3090000"/>
    <n v="1545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desarrollar procesos de participación y organización para las comunidades indígenas de las localidades de Engativá, Barrios Unidos, Puente Aranda y Fontibon."/>
    <s v="O232020200991119_Otros servicios de la administración pública n.c.p."/>
    <s v="CCE-16 Contratación Directa"/>
    <s v="Enero "/>
    <s v="Febrero "/>
    <n v="5"/>
    <n v="3090000"/>
    <n v="1545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 Servicios de apoyo para desarrollar procesos de fortalecimiento de participación ciudadana de la comunidad palenquera en las localidades de Antonio Nariño y Barrios Unidos."/>
    <s v="O232020200991119_Otros servicios de la administración pública n.c.p."/>
    <s v="CCE-16 Contratación Directa"/>
    <s v="Enero "/>
    <s v="Febrero "/>
    <n v="5"/>
    <n v="3090000"/>
    <n v="1545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 Servicios de apoyo para desarrollar procesos de fortalecimiento de participación ciudadana en las localidades de Ciudad Bolivar, Puente Aranda y la Candelaria"/>
    <s v="O232020200991119_Otros servicios de la administración pública n.c.p."/>
    <s v="CCE-16 Contratación Directa"/>
    <s v="Enero "/>
    <s v="Febrero "/>
    <n v="5"/>
    <n v="2472000"/>
    <n v="1236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 Servicios de apoyo para desarrollar procesos de fortalecimiento de participación ciudadana en las localidades de Ciudad Bolivar, Puente Aranda y la Candelaria"/>
    <s v="O232020200991119_Otros servicios de la administración pública n.c.p."/>
    <s v="CCE-16 Contratación Directa"/>
    <s v="Sepiembre"/>
    <s v="Octubre "/>
    <s v="3 meses_x000a_7 días"/>
    <n v="2472000"/>
    <n v="79928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realizar los procesos y procedimientos administrativos, pre-contractuales, contractuales y post contractuales y gestionar la correcta ejecución presupuestal de la Gerencia de Etnias."/>
    <s v="O232020200991119_Otros servicios de la administración pública n.c.p."/>
    <s v="CCE-16 Contratación Directa"/>
    <s v="Enero "/>
    <s v="Febrero "/>
    <n v="5"/>
    <n v="3200000"/>
    <n v="1600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realizar los procesos y procedimientos administrativos, pre-contractuales, contractuales y post contractuales y gestionar la correcta ejecución presupuestal de la Gerencia de Etnias."/>
    <s v="O232020200991119_Otros servicios de la administración pública n.c.p."/>
    <s v="CCE-16 Contratación Directa"/>
    <s v="Julio"/>
    <s v="Agosto "/>
    <s v="4 MESES Y 7 DIAS"/>
    <n v="3300000"/>
    <n v="1397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
    <s v="O232020200991119_Otros servicios de la administración pública n.c.p."/>
    <s v="CCE-16 Contratación Directa"/>
    <s v="Diciembre"/>
    <s v="Diciembre"/>
    <s v="1 mes 23 días"/>
    <n v="3300000"/>
    <n v="583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N° 1 y prorroga N°2 Contrato 994-2022 &quot;Desarrollar un proceso formativo dirigido a niños y niñas con énfasis en instancias de participación en escenarios de gobierno propio del Cabildo Muisca Indígena de Bosa&quot;"/>
    <s v="O232020200991119_Otros servicios de la administración pública n.c.p."/>
    <s v="CCE-16 Contratación Directa"/>
    <s v="Julio"/>
    <s v="Julio"/>
    <n v="1"/>
    <s v="N/A"/>
    <n v="15000000"/>
    <s v="Gerencia de  Etnias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ciones de coordinación de los procesos de formación en las modalidades de virtual asistida y presencial"/>
    <s v="O232020200991119_Otros servicios de la administración pública n.c.p."/>
    <s v="CCE-16 Contratación Directa"/>
    <s v="Enero"/>
    <s v="Febrero"/>
    <s v="4 meses 27 días"/>
    <n v="4000000"/>
    <n v="196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procesos de sistematización y reporte"/>
    <s v="O232020200883990_Otros servicios profesionales, técnicos y empresariales n.c.p."/>
    <s v="CCE-16 Contratación Directa"/>
    <s v="Enero"/>
    <s v="Febrero"/>
    <n v="10"/>
    <n v="4340000"/>
    <n v="434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59-2023 cuyo objeto contractual es: 'Prestar los servicios profesionales, de manera temporal y con autonomía técnica y administrativa, para la construcción de los reportes de la Escuela de la Participación'"/>
    <s v="O232020200883990_Otros servicios profesionales, técnicos y empresariales n.c.p."/>
    <s v="CCE-16 Contratación Directa"/>
    <s v="Agosto"/>
    <s v="Septiembre"/>
    <n v="2"/>
    <n v="4340000"/>
    <n v="868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o y seguimiento a los procesos de formación virtual  "/>
    <s v="O232020200992913 Servicios de educación para la formación y el trabajo"/>
    <s v="CCE-16 Contratación Directa"/>
    <s v="Enero"/>
    <s v="Febrero"/>
    <n v="10"/>
    <n v="4150000"/>
    <n v="415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
    <s v="O232020200992913 Servicios de educación para la formación y el trabajo"/>
    <s v="CCE-16 Contratación Directa"/>
    <s v="Agosto"/>
    <s v="Septiembre"/>
    <n v="2"/>
    <n v="4150000"/>
    <n v="83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 diseño eimplementación de metodologías y didácticas para las diferentes modalidades de formación así como el apoyo a la supervisión de los contratos. "/>
    <s v="O232020200992913 Servicios de educación para la formación y el trabajo"/>
    <s v="CCE-16 Contratación Directa"/>
    <s v="Enero"/>
    <s v="Febrero"/>
    <n v="10"/>
    <n v="5000000"/>
    <n v="50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
    <s v="O232020200992913 Servicios de educación para la formación y el trabajo"/>
    <s v="CCE-16 Contratación Directa"/>
    <s v="Agosto"/>
    <s v="Septiembre"/>
    <n v="2"/>
    <n v="5000000"/>
    <n v="10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la línea editorial "/>
    <s v="O232020200992913 Servicios de educación para la formación y el trabajo"/>
    <s v="CCE-16 Contratación Directa"/>
    <s v="Enero"/>
    <s v="Febrero"/>
    <n v="8"/>
    <n v="6000000"/>
    <n v="48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186-2023 cuyo objeto contratual es: Prestar los servicios profesionales, de manera temporal y con autonomía técnica y administrativa, para elaborar e implementar la línea editorial de la Escuela de Participación."/>
    <s v="O232020200992913 Servicios de educación para la formación y el trabajo"/>
    <s v="CCE-16 Contratación Directa"/>
    <s v="Octubre"/>
    <s v="Octubre "/>
    <n v="1"/>
    <n v="6000000"/>
    <n v="6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implementar y coordinación de la estrategia de generación de contenido de la Gerencia de la Escuela de la Participación, así como el apoyo a la supervisión de los contratos."/>
    <s v="O232020200992913 Servicios de educación para la formación y el trabajo"/>
    <s v="CCE-16 Contratación Directa"/>
    <s v="Enero"/>
    <s v="Febrero"/>
    <n v="10"/>
    <n v="6386000"/>
    <n v="6386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80-2023 cuyo objeto contractual es: 'Prestar los servicios profesionales, de manera temporal y con autonomía técnica y administrativa, para la generación e implementación de contenidos pedagógicos de la Escuela de Participación.'"/>
    <s v="O232020200992913 Servicios de educación para la formación y el trabajo"/>
    <s v="CCE-16 Contratación Directa"/>
    <s v="Agosto"/>
    <s v="Septiembre"/>
    <n v="1"/>
    <n v="6386000"/>
    <n v="6386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Servicios de apoyo a la gestión para acompañar los procesos de formación en materia de diversidades étnicas y de género."/>
    <s v="O232020200992913 Servicios de educación para la formación y el trabajo"/>
    <s v="CCE-16 Contratación Directa"/>
    <s v="Junio"/>
    <s v="Julio"/>
    <s v="4 meses_x000a_16 días"/>
    <n v="2900000"/>
    <n v="13146667"/>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
    <s v="O232020200992913 Servicios de educación para la formación y el trabajo"/>
    <s v="CCE-16 Contratación Directa"/>
    <s v="Octubre"/>
    <s v="Octubre "/>
    <n v="1.5"/>
    <n v="2900000"/>
    <n v="435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s v="O232020200992913 Servicios de educación para la formación y el trabajo"/>
    <s v="CCE-16 Contratación Directa"/>
    <s v="Junio"/>
    <s v="Julio"/>
    <n v="6"/>
    <n v="3700000"/>
    <n v="222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
    <s v="O232020200992913 Servicios de educación para la formación y el trabajo"/>
    <s v="CCE-16 Contratación Directa"/>
    <s v="Octubre"/>
    <s v="Octubre "/>
    <n v="1"/>
    <n v="3700000"/>
    <n v="37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s v="O232020200992913 Servicios de educación para la formación y el trabajo"/>
    <s v="CCE-16 Contratación Directa"/>
    <s v="Enero"/>
    <s v="Febrero"/>
    <n v="9"/>
    <n v="3700000"/>
    <n v="333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
    <s v="O232020200992913 Servicios de educación para la formación y el trabajo"/>
    <s v="CCE-16 Contratación Directa"/>
    <s v="Octubre"/>
    <s v="Noviembre"/>
    <n v="1"/>
    <n v="3700000"/>
    <n v="37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es para desarrollar procesos de formación en las diferentes modalidades de formación "/>
    <s v="O232020200992913 Servicios de educación para la formación y el trabajo"/>
    <s v="CCE-16 Contratación Directa"/>
    <s v="Enero"/>
    <s v="Febrero"/>
    <n v="9"/>
    <n v="3800000"/>
    <n v="342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
    <s v="O232020200992913 Servicios de educación para la formación y el trabajo"/>
    <s v="CCE-16 Contratación Directa"/>
    <s v="Agosto"/>
    <s v="Octubre"/>
    <n v="1"/>
    <n v="3800000"/>
    <n v="38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Servicios de apoyo para el seguimiento administrativo de la Gerencia de Escuela"/>
    <s v="O232020200883990_Otros servicios profesionales, técnicos y empresariales n.c.p."/>
    <s v="CCE-16 Contratación Directa"/>
    <s v="Enero"/>
    <s v="Febrero"/>
    <n v="10"/>
    <n v="3421000"/>
    <n v="3421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
    <s v="O232020200992913 Servicios de educación para la formación y el trabajo"/>
    <s v="CCE-16 Contratación Directa"/>
    <s v="Septiembre"/>
    <s v="Octubre "/>
    <n v="1"/>
    <n v="3421000"/>
    <n v="3421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procesos de formación en materia de enfoque diferencial étnico en las diferetenes modalidades "/>
    <s v="O232020200992913 Servicios de educación para la formación y el trabajo"/>
    <s v="CCE-16 Contratación Directa"/>
    <s v="Enero"/>
    <s v="Febrero"/>
    <n v="4"/>
    <n v="4125000"/>
    <n v="165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401-2023 cuyo objeto contractual es: 'Prestar los servicios profesionales de manera temporal y con autonomía técnica y administrativa, para implementar procesos de formación en materia de enfoque diferencial étnico de la Escuela de Participación.'"/>
    <s v="O232020200992913 Servicios de educación para la formación y el trabajo"/>
    <s v="CCE-16 Contratación Directa"/>
    <s v="Diciembre"/>
    <s v="Dicioembre"/>
    <n v="2"/>
    <n v="4125000"/>
    <n v="825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aborar documentos precontractuales, contractuales y postcontractuales así como el apoyo a la supervisión de los contratos. "/>
    <s v="O232020200883990_Otros servicios profesionales, técnicos y empresariales n.c.p."/>
    <s v="CCE-16 Contratación Directa"/>
    <s v="Enero"/>
    <s v="Febrero"/>
    <n v="10"/>
    <n v="6900000"/>
    <n v="69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95-2023 cuyo objeto contractual es: 'Prestar los servicios profesionales, de manera temporal y con autonomía técnica y administrativa, para apoyo juridico de la gerencia y elaborar documentos precontractuales, contractuales y postcontractuales requeridos por la Escuela de Participación.'"/>
    <s v="O232020200883990_Otros servicios profesionales, técnicos y empresariales n.c.p."/>
    <s v="CCE-16 Contratación Directa"/>
    <s v="Agosto"/>
    <s v="Septiembre"/>
    <n v="2"/>
    <n v="6900000"/>
    <n v="138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gestión, implementación y seguimiento de la estrategia de alianzas y redes así como el apoyo a la supervisión de los contratos. "/>
    <s v="O232020200883990_Otros servicios profesionales, técnicos y empresariales n.c.p."/>
    <s v="CCE-16 Contratación Directa"/>
    <s v="Enero"/>
    <s v="Febrero"/>
    <n v="5"/>
    <n v="5300000"/>
    <n v="265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385-2023 cuyo objeto contractual es: 'Prestar los servicios profesionales de manera temporal y con autonomía técnica y administrativa, para desarrollar y hacer seguimiento a la estrategia de alianzas y redes de la Escuela de Participación'"/>
    <s v="O232020200883990_Otros servicios profesionales, técnicos y empresariales n.c.p."/>
    <s v="CCE-16 Contratación Directa"/>
    <s v="Octubre"/>
    <s v="Octubre "/>
    <n v="2"/>
    <n v="5300000"/>
    <n v="106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esarrollar los procesos de formación en materia de comunicación, lenguaje de señas y herramientas para la accesibilidad "/>
    <s v="O232020200992913 Servicios de educación para la formación y el trabajo"/>
    <s v="CCE-16 Contratación Directa"/>
    <s v="Enero"/>
    <s v="Febrero"/>
    <n v="10"/>
    <n v="5000000"/>
    <n v="50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realizar la administración técnica y funcional de la plataforma de formación virtual "/>
    <s v="O232020200883990_Otros servicios profesionales, técnicos y empresariales n.c.p."/>
    <s v="CCE-16 Contratación Directa"/>
    <s v="Enero"/>
    <s v="Febrero"/>
    <n v="10"/>
    <n v="6180000"/>
    <n v="618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20-2023 cuyo objeto contractual es: 'Prestar los servicios profesionales de manera temporal y con autonomía técnica y administrativa, para gestionar, administrar y adecuar la Plataforma de formación virtual de la Escuela de la Participación'"/>
    <s v="O232020200883990_Otros servicios profesionales, técnicos y empresariales n.c.p."/>
    <s v="CCE-16 Contratación Directa"/>
    <s v="Agosto"/>
    <s v="Septiembre"/>
    <n v="1.5"/>
    <n v="6180000"/>
    <n v="927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realizar acciones de producción, difusión, promoción y comunicación de la Escuela de Participación así como el apoyo a la supervisión de los contratos. "/>
    <s v="O232020200992913 Servicios de educación para la formación y el trabajo"/>
    <s v="CCE-16 Contratación Directa"/>
    <s v="Enero"/>
    <s v="Febrero"/>
    <n v="10"/>
    <n v="3605000"/>
    <n v="3605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118-2023 cuyo objeto contratual es:Prestar los servicios profesionales de manera temporal y con autonomía técnica y administrativa, para crear las piezas gráficas requeridas por la Gerencia Escuela de la Participación."/>
    <s v="O232020200992913 Servicios de educación para la formación y el trabajo"/>
    <s v="CCE-16 Contratación Directa"/>
    <s v="Octubre"/>
    <s v="OIctubre"/>
    <n v="1"/>
    <n v="3605000"/>
    <n v="3605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la implementación de la estrategia de conocimiento en las diferentes modalidades y procesos así como el apoyo a la supervisión de los contratos. "/>
    <s v="O232020200883990_Otros servicios profesionales, técnicos y empresariales n.c.p."/>
    <s v="CCE-16 Contratación Directa"/>
    <s v="Enero"/>
    <s v="Febrero"/>
    <n v="10"/>
    <n v="4800000"/>
    <n v="48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136-2023 cuyo objeto contractual es: 'Prestar los servicios profesionales, de manera temporal y con autonomía técnica y administrativa, para el desarrollo e implementación de la Estrategia de Gestión de Conocimiento de la Escuela de la Participación'"/>
    <s v="O232020200883990_Otros servicios profesionales, técnicos y empresariales n.c.p."/>
    <s v="CCE-16 Contratación Directa"/>
    <s v="Agosto"/>
    <s v="Septiembre"/>
    <n v="1.5"/>
    <n v="4800000"/>
    <n v="72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 diseño de piezas gráficas y material pedagógico de los procesos de formación en sus distintas modalidades "/>
    <s v="O232020200992913 Servicios de educación para la formación y el trabajo"/>
    <s v="CCE-16 Contratación Directa"/>
    <s v="Enero"/>
    <s v="Febrero"/>
    <n v="10"/>
    <n v="3750000"/>
    <n v="375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y prórroga cto. 161-2023 cuyo objeto contra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
    <s v="O232020200992913 Servicios de educación para la formación y el trabajo"/>
    <s v="CCE-16 Contratación Directa"/>
    <s v="Octubre"/>
    <s v="Octubre "/>
    <n v="1"/>
    <n v="3750000"/>
    <n v="375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Servicios de apoyo para el seguimiento financiero y administrativo de la Gerencia de Escuela"/>
    <s v="O232020200992913 Servicios de educación para la formación y el trabajo"/>
    <s v="CCE-16 Contratación Directa"/>
    <s v="Enero"/>
    <s v="Febrero"/>
    <n v="10"/>
    <n v="3000000"/>
    <n v="30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dición cto. 143-2023 cuyo objeto contractual es: 'Prestar los servicios de apoyo a la gestión, de manera temporal y con autonomía técnica y administrativa, para dar asistencia en el seguimiento administrativo y financiero de gerencia de la Escuela de la Participación'"/>
    <s v="O232020200992913 Servicios de educación para la formación y el trabajo"/>
    <s v="CCE-16 Contratación Directa"/>
    <s v="Agosto"/>
    <s v="Septiembre"/>
    <n v="2"/>
    <n v="3000000"/>
    <n v="6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itivades de cooperación de la Escuela de la Participación "/>
    <s v="O232020200992913 Servicios de educación para la formación y el trabajo"/>
    <s v="CCE-16 Contratación Directa"/>
    <s v="Enero"/>
    <s v="Febrero"/>
    <s v="2 meses_x000a_24 días"/>
    <n v="4500000"/>
    <n v="12669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el diseño de piezas gráficas y material pedagógico de los procesos de formación en sus distintas modalidades "/>
    <s v="O232020200992913 Servicios de educación para la formación y el trabajo"/>
    <s v="CCE-16 Contratación Directa"/>
    <s v="Enero"/>
    <s v="Febrero"/>
    <n v="3"/>
    <n v="4223000"/>
    <n v="12669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diseñar e implementar procesos de formación en materia de enfoque diferencial étnico "/>
    <s v="O232020200992913 Servicios de educación para la formación y el trabajo"/>
    <s v="CCE-16 Contratación Directa"/>
    <s v="Marzo"/>
    <s v="Octubre "/>
    <n v="3"/>
    <n v="4500000"/>
    <n v="135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unar esfuerzos para dar cumplimiento a las acciones afirmativas concertadas en el marco del artículo 66 del plan distrital de desarrollo 2020-2024"/>
    <s v="O232020200991119_Otros servicios de la administración pública n.c.p."/>
    <s v="CCE-16 Contratación Directa"/>
    <s v="Septiembre"/>
    <s v="Septiembre"/>
    <n v="10"/>
    <s v="N/A"/>
    <n v="18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Aunar esfuerzos para dar cumplimiento a las acciones afirmativas concertadas en el marco del artículo 66 del plan distrital de desarrollo 2020-2024"/>
    <s v="O232020200991119_Otros servicios de la administración pública n.c.p."/>
    <s v="CCE-16 Contratación Directa"/>
    <s v="Junio"/>
    <s v="Octubre "/>
    <n v="1"/>
    <s v="N/A"/>
    <n v="5950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ofesional para el direccionamiento, fortalecimiento y seguimiento del Particilab."/>
    <s v="O232020200883990_Otros servicios profesionales, técnicos y empresariales n.c.p."/>
    <s v="CCE-16 Contratación Directa"/>
    <s v="Enero"/>
    <s v="Enero"/>
    <n v="10.8"/>
    <n v="9520000"/>
    <n v="102181333"/>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implementar y coordinar las jornadas de prototipado del Laboratorio de Innovación ParticiLab"/>
    <s v="O232020200883990_Otros servicios profesionales, técnicos y empresariales n.c.p."/>
    <s v="CCE-16 Contratación Directa"/>
    <s v="Enero"/>
    <s v="Enero"/>
    <n v="10.5"/>
    <n v="5040000"/>
    <n v="52752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ofesional para la coordinación y seguimiento del proyecto de caja de herramientas y el fortalecimiento a los clubes de la democracia."/>
    <s v="O232020200991119_Otros servicios de la administración pública n.c.p."/>
    <s v="CCE-16 Contratación Directa"/>
    <s v="Enero"/>
    <s v="Enero"/>
    <n v="6"/>
    <n v="5040000"/>
    <n v="3024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ofesional para el seguimiento e implementación de reportes administrativos y tareas de comunicación interna y externa que requiera el ParticiLab."/>
    <s v="O232020200991119_Otros servicios de la administración pública n.c.p."/>
    <s v="CCE-16 Contratación Directa"/>
    <s v="Enero"/>
    <s v="Enero"/>
    <n v="6"/>
    <n v="5040000"/>
    <n v="3024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poyo a la gestión para realizar las actividades de documentación escrita y audiovisual de las acciones realizadas en el marco Particilab  "/>
    <s v="O232020200991119_Otros servicios de la administración pública n.c.p."/>
    <s v="CCE-16 Contratación Directa"/>
    <s v="Enero"/>
    <s v="Enero"/>
    <n v="5"/>
    <n v="3600000"/>
    <n v="20526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Adición y prórroga al contrato 249 - 2023 &quot;Prestar los servicios de apoyo a la gestión de manera temporal y con autonomía técnica y administrativa para realizar las actividades de documentación escrita y audiovisual de las acciones realizadas en el marco Particilab.Particilab  "/>
    <s v="O232020200991119_Otros servicios de la administración pública n.c.p."/>
    <s v="CCE-16 Contratación Directa"/>
    <s v="Julio"/>
    <s v="Octubre "/>
    <n v="3"/>
    <n v="3600000"/>
    <n v="1080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poyo a la gestión  para realizar el diseño gráfico de las actividades y proyectos desarrollados por el Particilab "/>
    <s v="O232020200883990_Otros servicios profesionales, técnicos y empresariales n.c.p."/>
    <s v="CCE-16 Contratación Directa"/>
    <s v="Enero"/>
    <s v="Enero"/>
    <n v="6"/>
    <n v="3831500"/>
    <n v="20526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oducción de cajas de herramientas y club de la democracia."/>
    <s v="O232020200991119_Otros servicios de la administración pública n.c.p."/>
    <s v="CCE-06 Selección abreviada menor cuantía"/>
    <s v="Septiembre"/>
    <s v="Octubre "/>
    <n v="1"/>
    <s v="N/A"/>
    <n v="2400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80141600;80141900;80111600;81141600"/>
    <s v="Prestar los servicios profesionales, de manera temporal y con autonomía técnica y administrativa para implementar metodologías de innovación en la participación prara los Laboratorios de Innovación Ciudadana LABIC."/>
    <s v="O232020200883990_Otros servicios profesionales, técnicos y empresariales n.c.p."/>
    <s v="CCE-16 Contratación Directa"/>
    <s v="Enero"/>
    <s v="Enero"/>
    <n v="3"/>
    <n v="6635000"/>
    <n v="19905000"/>
    <s v="Gerencia Escuela de Participación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coordinar actividades requeridas a fin de avanzar en el cumplimiento de metas estratégicas de la gestión del Talento Humano del IDPAC."/>
    <s v="O232020200883990_Otros servicios profesionales, técnicos y empresariales n.c.p."/>
    <s v="CCE-16 Contratación Directa"/>
    <s v="Enero "/>
    <s v="Enero "/>
    <n v="7"/>
    <n v="7416000"/>
    <n v="51912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1 del contrato 15 del 2023 cuyo objeto es &quot; Prestar los servicios profesionales de manera temporal, con autonomía técnica y administrativa para coordinar actividades requeridas a fin de avanzar en el cumplimiento de metas estratégicas de la gestión del Talento Humano del IDPAC&quot;."/>
    <s v="O232020200883990_Otros servicios profesionales, técnicos y empresariales n.c.p."/>
    <s v="CCE-16 Contratación Directa"/>
    <s v="Agosto"/>
    <s v="Septiembre"/>
    <n v="3"/>
    <n v="7416000"/>
    <n v="22248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servicios de apoyo a la gestión técnica y administrativa del Sistema de Gestión de Salud y Seguridad en el Trabajo SG-SST del IDPAC."/>
    <s v="O232020200883990_Otros servicios profesionales, técnicos y empresariales n.c.p."/>
    <s v="CCE-16 Contratación Directa"/>
    <s v="Enero "/>
    <s v="Enero "/>
    <n v="7"/>
    <n v="3090000"/>
    <n v="21630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ón y prorroga No 1 del contrato # 38 del 2023 cuyo objeto es Prestar servicios de apoyo a la gestión técnica y administrativa del Sistema de Gestión de Salud y Seguridad en el Trabajo SG-SST del IDPAC."/>
    <s v="O232020200883990_Otros servicios profesionales, técnicos y empresariales n.c.p."/>
    <s v="CCE-16 Contratación Directa"/>
    <s v="Agosto"/>
    <s v="Agosto "/>
    <n v="3"/>
    <n v="3090000"/>
    <n v="9270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
    <s v="O232020200883990_Otros servicios profesionales, técnicos y empresariales n.c.p."/>
    <s v="CCE-16 Contratación Directa"/>
    <s v="Enero "/>
    <s v="Febrero"/>
    <n v="7"/>
    <n v="4326000"/>
    <n v="30282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 01 del contrato No 109 del 2023 cuyo objeto es &quo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quot;"/>
    <s v="O232020200883990_Otros servicios profesionales, técnicos y empresariales n.c.p."/>
    <s v="CCE-16 Contratación Directa"/>
    <s v="Agosto"/>
    <s v="Septiembre"/>
    <n v="3"/>
    <n v="4326000"/>
    <n v="12978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para gestionar y hacer seguimiento al cumplimiento de los estándares mínimos del Sistema de Seguridad y Salud en el Trabajo del IDPAC."/>
    <s v="O232020200883990_Otros servicios profesionales, técnicos y empresariales n.c.p."/>
    <s v="CCE-16 Contratación Directa"/>
    <s v="Enero "/>
    <s v="Enero "/>
    <n v="7"/>
    <n v="4532000"/>
    <n v="31724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 1 del contrato # 51 del 2023 cuyo objeto es &quot;Prestar los servicios profesionales para gestionar y hacer seguimiento al cumplimiento de los estándares mínimos del Sistema de Seguridad y Salud en el Trabajo del IDPAC."/>
    <s v="O232020200883990_Otros servicios profesionales, técnicos y empresariales n.c.p."/>
    <s v="CCE-16 Contratación Directa"/>
    <s v="Agosto"/>
    <s v="Septiembre"/>
    <n v="3"/>
    <n v="4532000"/>
    <n v="13444933"/>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servicios profesionales con autonomía técnica y administrativa para realizar acciones y metodologías de intervención de clima laboral y transformación de cultura organizacional del IDPAC."/>
    <s v="O232020200883990_Otros servicios profesionales, técnicos y empresariales n.c.p."/>
    <s v="CCE-16 Contratación Directa"/>
    <s v="Enero "/>
    <s v="Enero "/>
    <n v="7"/>
    <n v="4120000"/>
    <n v="28840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ón y prorroga No1 del contrato 079 del 2023 cuyo objeto es “Prestar servicios profesionales con autonomía técnica y administrativa para realizar acciones y metodologías de intervención de clima laboral y transformación de cultura organizacional del IDPAC.&quot;"/>
    <s v="O232020200883990_Otros servicios profesionales, técnicos y empresariales n.c.p."/>
    <s v="CCE-16 Contratación Directa"/>
    <s v="Agosto"/>
    <s v="Septiembre"/>
    <n v="3.5"/>
    <n v="4120000"/>
    <n v="14420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de apoyo a la gestión para acompañar la gestión administrativa y de gestión documental de los trámites adelantadas por el Proceso de Gestión de Talento Humano del Instituto Distrital de la Participación y Acción Comunal. "/>
    <s v="O232020200883990_Otros servicios profesionales, técnicos y empresariales n.c.p."/>
    <s v="CCE-16 Contratación Directa"/>
    <s v="Enero "/>
    <s v="Febrero"/>
    <n v="7"/>
    <n v="2266000"/>
    <n v="15862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
    <s v="O232020200883990_Otros servicios profesionales, técnicos y empresariales n.c.p."/>
    <s v="CCE-16 Contratación Directa"/>
    <s v="Octubre"/>
    <s v="Octubre"/>
    <n v="2"/>
    <n v="2266000"/>
    <n v="4532000"/>
    <s v="Secretaria General-Talento Humano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
    <s v="O232020200883990_Otros servicios profesionales, técnicos y empresariales n.c.p."/>
    <s v="CCE-16 Contratación Directa"/>
    <s v="Marzo "/>
    <s v="Abril "/>
    <n v="7"/>
    <n v="4000000"/>
    <n v="280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òn y prorroga No 1 del contrato No 326 del 2023 , cuyo objeto es &quo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quot;. "/>
    <s v="O232020200883990_Otros servicios profesionales, técnicos y empresariales n.c.p."/>
    <s v="CCE-16 Contratación Directa"/>
    <s v="Noviembre"/>
    <s v="Diciembre"/>
    <n v="3.5"/>
    <n v="4000000"/>
    <n v="140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s v="O232020200883990_Otros servicios profesionales, técnicos y empresariales n.c.p."/>
    <s v="CCE-16 Contratación Directa"/>
    <s v="Enero "/>
    <s v="Enero "/>
    <n v="7"/>
    <n v="5500000"/>
    <n v="38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s v="O232020200883990_Otros servicios profesionales, técnicos y empresariales n.c.p."/>
    <s v="CCE-16 Contratación Directa"/>
    <s v="Agosto"/>
    <s v="Agosto "/>
    <n v="5"/>
    <n v="5500000"/>
    <n v="27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de manera temporal, para asesorar jurídicamente a la Secretaría General del Instituto en los asuntos de su competencia, sus procesos de gestión y sus proyectos de inversión."/>
    <s v="O232020200883990_Otros servicios profesionales, técnicos y empresariales n.c.p."/>
    <s v="CCE-16 Contratación Directa"/>
    <s v="Enero "/>
    <s v="Enero "/>
    <n v="7"/>
    <n v="6000000"/>
    <n v="420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1 del contrato No 17 del 2023 cuyo objeto es &quot;Prestar los servicios profesionales con autonomía técnica administrativa, de manera temporal, para asesorar jurídicamente a la Secretaría General del Instituto en los asuntos de su competencia, sus procesos de gestión y sus proyectos de inversió"/>
    <s v="O232020200883990_Otros servicios profesionales, técnicos y empresariales n.c.p."/>
    <s v="CCE-16 Contratación Directa"/>
    <s v="Agosto"/>
    <s v="Septiembre"/>
    <n v="3"/>
    <n v="6000000"/>
    <n v="180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apoyo jurídico en los asuntos administrativos y de gestión concernientes a la Secretaría General del IDPAC"/>
    <s v="O232020200883990_Otros servicios profesionales, técnicos y empresariales n.c.p."/>
    <s v="CCE-16 Contratación Directa"/>
    <s v="Enero "/>
    <s v="Febrero"/>
    <n v="7"/>
    <n v="4500000"/>
    <n v="31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apoyo jurídico en los asuntos administrativos y de gestión concernientes a la Secretaría General del IDPAC"/>
    <s v="O232020200883990_Otros servicios profesionales, técnicos y empresariales n.c.p."/>
    <s v="CCE-16 Contratación Directa"/>
    <s v="Agosto"/>
    <s v="Septiembre"/>
    <n v="5"/>
    <n v="4500000"/>
    <n v="22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s v="O232020200883990_Otros servicios profesionales, técnicos y empresariales n.c.p."/>
    <s v="CCE-16 Contratación Directa"/>
    <s v="Enero "/>
    <s v="Febrero"/>
    <n v="7"/>
    <n v="6500000"/>
    <n v="45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s v="O232020200883990_Otros servicios profesionales, técnicos y empresariales n.c.p."/>
    <s v="CCE-16 Contratación Directa"/>
    <s v="Agosto"/>
    <s v="Agosto "/>
    <n v="5"/>
    <n v="6500000"/>
    <n v="32500000"/>
    <s v="Secretaria General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realizar labores técnicas y operativas en el desarrollo de los procedimientos de gestión documental de la Oficina Asesora Jurídica."/>
    <s v="O232020200883990_Otros servicios profesionales, técnicos y empresariales n.c.p."/>
    <s v="CCE-16 Contratación Directa"/>
    <s v="Marzo "/>
    <s v="Abril "/>
    <n v="7"/>
    <n v="2987000"/>
    <n v="20909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1 al contrato No 344 del 2023 cuyo objeto es &quot;Prestar los servicios de apoyo a la gestión de manera temporal, con autonomía técnica y administrativa para realizar labores técnicas y operativas en el desarrollo de los procedimientos de gestión documental de la Oficina Asesora Jurídica&quot;."/>
    <s v="O232020200883990_Otros servicios profesionales, técnicos y empresariales n.c.p."/>
    <s v="CCE-16 Contratación Directa"/>
    <s v="Noviembre"/>
    <s v="Noviembre"/>
    <n v="3"/>
    <n v="2987000"/>
    <n v="8961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_Otros servicios profesionales, técnicos y empresariales n.c.p."/>
    <s v="CCE-16 Contratación Directa"/>
    <s v="Enero "/>
    <s v="Enero "/>
    <n v="7"/>
    <n v="5150000"/>
    <n v="36050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1 al contrato No 7 del 2023 cuyo objeto es &quot; Prestar los servicios profesionales de manera temporal, con autonomía técnica y administrativa para ejercer la representación judicial y extrajudicial del Instituto Distrital de Participación y Acción Comunal, competencia de la Oficina Asesora Jurídica&quot;."/>
    <s v="O232020200883990_Otros servicios profesionales, técnicos y empresariales n.c.p."/>
    <s v="CCE-16 Contratación Directa"/>
    <s v="Agosto"/>
    <s v="Agosto "/>
    <n v="3.5"/>
    <n v="5150000"/>
    <n v="18025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s v="O232020200883990_Otros servicios profesionales, técnicos y empresariales n.c.p."/>
    <s v="CCE-16 Contratación Directa"/>
    <s v="Febrero"/>
    <s v="Febrero"/>
    <n v="7"/>
    <n v="4277000"/>
    <n v="29939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1 al contrato No 203 del 2023 cuyo objeto es &quot;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quot;"/>
    <s v="O232020200883990_Otros servicios profesionales, técnicos y empresariales n.c.p."/>
    <s v="CCE-16 Contratación Directa"/>
    <s v="Sepiembre"/>
    <s v="Septiembre"/>
    <n v="3"/>
    <n v="4277000"/>
    <n v="12831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
    <s v="O232020200883990_Otros servicios profesionales, técnicos y empresariales n.c.p."/>
    <s v="CCE-16 Contratación Directa"/>
    <s v="Enero "/>
    <s v="Febrero"/>
    <n v="7"/>
    <n v="6798000"/>
    <n v="47586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
    <s v="O232020200883990_Otros servicios profesionales, técnicos y empresariales n.c.p."/>
    <s v="CCE-16 Contratación Directa"/>
    <s v="Septiembre"/>
    <s v="Septiembre"/>
    <n v="4"/>
    <n v="6798000"/>
    <n v="27192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O232020200883990_Otros servicios profesionales, técnicos y empresariales n.c.p."/>
    <s v="CCE-16 Contratación Directa"/>
    <s v="Mayo"/>
    <s v="Mayo"/>
    <n v="6"/>
    <n v="4400000"/>
    <n v="26400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
    <s v="O232020200883990_Otros servicios profesionales, técnicos y empresariales n.c.p."/>
    <s v="CCE-16 Contratación Directa"/>
    <s v="Abril"/>
    <s v="Abril "/>
    <n v="7"/>
    <n v="4532000"/>
    <n v="31724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1 al contrato No325 del 2023 cuyo objeto es &quot;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quot;."/>
    <s v="O232020200883990_Otros servicios profesionales, técnicos y empresariales n.c.p."/>
    <s v="CCE-16 Contratación Directa"/>
    <s v="Noviembre"/>
    <s v="Noviembre"/>
    <n v="3"/>
    <n v="4532000"/>
    <n v="13596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realizar la estructuración técnica, económica y financiera de los trámites contractuales adelantados por el Proceso de Gestión Contractual del Instituto Distrital de la Participación y Acción Comunal."/>
    <s v="O232020200883990_Otros servicios profesionales, técnicos y empresariales n.c.p."/>
    <s v="CCE-16 Contratación Directa"/>
    <s v="Enero "/>
    <s v="Enero "/>
    <n v="4"/>
    <n v="5150000"/>
    <n v="2163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ofesional para realizar la estructuración técnica, económica y financiera de los trámites contractuales adelantados por el Proceso de Gestión Contractual del Instituto Distrital de la Participación y Acción Comunal."/>
    <s v="O232020200883990_Otros servicios profesionales, técnicos y empresariales n.c.p."/>
    <s v="CCE-16 Contratación Directa"/>
    <s v="Junio"/>
    <s v="Julio"/>
    <n v="4"/>
    <n v="5150000"/>
    <n v="206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cion y prorroga 1  al contrato No 371 cuyo objeto es &quot; Profesional para realizar la estructuración técnica, económica y financiera de los trámites contractuales adelantados por el Proceso de Gestión Contractual del Instituto Distrital de la Participación y Acción Comunal."/>
    <s v="O232020200883990_Otros servicios profesionales, técnicos y empresariales n.c.p."/>
    <s v="CCE-16 Contratación Directa"/>
    <s v="Noviembre"/>
    <s v="Diciembre"/>
    <n v="1"/>
    <n v="5150000"/>
    <n v="515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delantar jurídicamente el desarrollo de los procedimientos adelantados por el Proceso de Gestión Contractual del Instituto Distrital de la Participación y Acción Comunal."/>
    <s v="O232020200883990_Otros servicios profesionales, técnicos y empresariales n.c.p."/>
    <s v="CCE-16 Contratación Directa"/>
    <s v="Enero "/>
    <s v="Enero "/>
    <n v="7"/>
    <n v="6500000"/>
    <n v="455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òn y prorroga 1 al contrato No 144 de 2023 cuyo objeto es &quot;Prestación de servicios profesionales para adelantar jurídicamente el desarrollo de los procedimientos adelantados por el Proceso de Gestión Contractual del Instituto Distrital de la Participación y Acción Comunal.&quot;"/>
    <s v="O232020200883990_Otros servicios profesionales, técnicos y empresariales n.c.p."/>
    <s v="CCE-16 Contratación Directa"/>
    <s v="Septiembre"/>
    <s v="Septiembre"/>
    <n v="2"/>
    <n v="6500000"/>
    <n v="13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sus servicios profesionales para adelantar jurídicamente el desarrollo de los procedimientos adelantados por el Proceso de Gestión Contractual del Instituto Distrital de la Participación y Acción Comunal&quot;."/>
    <s v="O232020200883990_Otros servicios profesionales, técnicos y empresariales n.c.p."/>
    <s v="CCE-16 Contratación Directa"/>
    <s v="Agosto"/>
    <s v="Agosto "/>
    <n v="4"/>
    <n v="6500000"/>
    <n v="26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ción y prorroga No 01 del contrato No 370 del 2023 cuyo objeto es &quot;Prestar`sus servicios profesionales para adelantar jurídicamente el desarrollo de los procedimientos adelantados por el Proceso de Gestión Contractual del Instituto Distrital de la Participación y Acción Comunal&quot;."/>
    <s v="O232020200883990_Otros servicios profesionales, técnicos y empresariales n.c.p."/>
    <s v="CCE-16 Contratación Directa"/>
    <s v="Noviembre"/>
    <s v="Diciembre"/>
    <n v="2"/>
    <n v="6500000"/>
    <n v="13000000"/>
    <s v="Secretaria General-Gestión Contractu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
    <s v="O232020200883990_Otros servicios profesionales, técnicos y empresariales n.c.p."/>
    <s v="CCE-16 Contratación Directa"/>
    <s v="Enero "/>
    <s v="Enero "/>
    <n v="7"/>
    <n v="4000000"/>
    <n v="28000000"/>
    <s v="Secretaria General-Gestión Contractu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
    <s v="O232020200883990_Otros servicios profesionales, técnicos y empresariales n.c.p."/>
    <s v="CCE-16 Contratación Directa"/>
    <s v="Agosto"/>
    <s v="Agosto "/>
    <n v="4"/>
    <n v="4000000"/>
    <n v="16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1 al contrato No 360 del 2023 cuyo objeto es &quot;Profesional para acompañar jurídicamente el desarrollo de los procedimientos precontractuales, contractuales y postcontractuales adelantados por el Proceso de Gestión Contractual."/>
    <s v="O232020200883990_Otros servicios profesionales, técnicos y empresariales n.c.p."/>
    <s v="CCE-16 Contratación Directa"/>
    <s v="Agosto"/>
    <s v="Agosto "/>
    <n v="3"/>
    <n v="6500000"/>
    <n v="195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trámites postcontractuales, adelantados por el Proceso de Gestión Contractual del Instituto Distrital de la Participación y Acción Comunal."/>
    <s v="O232020200883990_Otros servicios profesionales, técnicos y empresariales n.c.p."/>
    <s v="CCE-16 Contratación Directa"/>
    <s v="Enero "/>
    <s v="Febrero"/>
    <n v="7"/>
    <n v="4223000"/>
    <n v="29561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ón y prorroga No 1 del contrato No 125 del 2023 cuyo objeto es &quo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l.&quot;"/>
    <s v="O232020200883990_Otros servicios profesionales, técnicos y empresariales n.c.p."/>
    <s v="CCE-16 Contratación Directa"/>
    <s v="Agosto"/>
    <s v="Septiembre"/>
    <n v="2"/>
    <n v="4223000"/>
    <n v="8446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y contractuales adelantados por el Proceso de Gestión Contractual."/>
    <s v="O232020200883990_Otros servicios profesionales, técnicos y empresariales n.c.p."/>
    <s v="CCE-16 Contratación Directa"/>
    <s v="Enero "/>
    <s v="Enero "/>
    <n v="7"/>
    <n v="4000000"/>
    <n v="28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técnicamente el desarrollo de los procedimientos de gestión documental del Proceso de Gestión Contractual del Instituto Distrital de la Participación y Acción Comunal."/>
    <s v="O232020200883990_Otros servicios profesionales, técnicos y empresariales n.c.p."/>
    <s v="CCE-16 Contratación Directa"/>
    <s v="Enero "/>
    <s v="Febrero"/>
    <n v="7"/>
    <n v="3605000"/>
    <n v="25235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técnicamente el desarrollo de los procedimientos de gestión documental del Proceso de Gestión Contractual del Instituto Distrital de la Participación y Acción Comunal. "/>
    <s v="O232020200883990_Otros servicios profesionales, técnicos y empresariales n.c.p."/>
    <s v="CCE-16 Contratación Directa"/>
    <s v="Agosto"/>
    <s v="Septiembre"/>
    <n v="4"/>
    <n v="3605000"/>
    <n v="1442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
    <s v="O232020200883990_Otros servicios profesionales, técnicos y empresariales n.c.p."/>
    <s v="CCE-16 Contratación Directa"/>
    <s v="Marzo "/>
    <s v="Marzo"/>
    <n v="6"/>
    <n v="2163000"/>
    <n v="12978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sesorar jurídicamente los procedimientos precontractuales, contractuales y postcontractuales y las demás actividades relacionadas con el Proceso de Gestión Contractual."/>
    <s v="O232020200883990_Otros servicios profesionales, técnicos y empresariales n.c.p."/>
    <s v="CCE-16 Contratación Directa"/>
    <s v="Enero "/>
    <s v="Febrero"/>
    <n v="3.8"/>
    <n v="9000000"/>
    <n v="34500000"/>
    <s v="Secretaria General-Gestión Contractu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 Profesional para acompañar jurídicamente el desarrollo de los procedimientos precontractuales y contractuales adelantados por el Proceso de Gestión Contractual"/>
    <s v="O232020200883990_Otros servicios profesionales, técnicos y empresariales n.c.p."/>
    <s v="CCE-16 Contratación Directa"/>
    <s v="Enero "/>
    <s v="Enero "/>
    <n v="7"/>
    <n v="3600000"/>
    <n v="252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brindar soporte jurídico en los procesos precontractuales y contractuales, adelantados por el Proceso de Gestión Contractual del Instituto Distrital de la Participación y Acción Comunal"/>
    <s v="O232020200883990_Otros servicios profesionales, técnicos y empresariales n.c.p."/>
    <s v="CCE-16 Contratación Directa"/>
    <s v="Enero "/>
    <s v="Enero "/>
    <n v="5"/>
    <n v="5500000"/>
    <n v="2585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y contractuales adelantados por el Proceso de Gestión Contractual."/>
    <s v="O232020200883990_Otros servicios profesionales, técnicos y empresariales n.c.p."/>
    <s v="CCE-16 Contratación Directa"/>
    <s v="Enero "/>
    <s v="Enero "/>
    <n v="7"/>
    <n v="4600000"/>
    <n v="322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 1 del contrato No 30 del 2023 cuyo objeto es &quot;Profesional para acompañar jurídicamente el desarrollo de los procedimientos precontractuales y contractuales adelantados por el Proceso de Gestión Contractual.&quot;"/>
    <s v="O232020200883990_Otros servicios profesionales, técnicos y empresariales n.c.p."/>
    <s v="CCE-16 Contratación Directa"/>
    <s v="Agosto"/>
    <s v="Agosto "/>
    <n v="3"/>
    <n v="4600000"/>
    <n v="138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delantar labores administrativas, de capacitación y administración de las bases de datos asociadas al Proceso de gestión contractual."/>
    <s v="O232020200883990_Otros servicios profesionales, técnicos y empresariales n.c.p."/>
    <s v="CCE-16 Contratación Directa"/>
    <s v="Enero "/>
    <s v="Enero "/>
    <n v="7"/>
    <n v="4000000"/>
    <n v="28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delantar labores administrativas, de capacitación y administración de las bases de datos asociadas al Proceso de gestión contractual."/>
    <s v="O232020200883990_Otros servicios profesionales, técnicos y empresariales n.c.p."/>
    <s v="CCE-16 Contratación Directa"/>
    <s v="Agosto"/>
    <s v="Septiembre"/>
    <n v="5"/>
    <n v="4000000"/>
    <n v="20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acompañar y desarrollar las actividades precontractuales, contractuales y postcontractuales requeridas en el Proceso de Gestión de Recursos Físicos del Instituto"/>
    <s v="O232020200883990_Otros servicios profesionales, técnicos y empresariales n.c.p."/>
    <s v="CCE-16 Contratación Directa"/>
    <s v="Enero "/>
    <s v="Febrero"/>
    <n v="7"/>
    <n v="5000000"/>
    <n v="35000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Adicion y prorroga No1 del contrato No 314 del 2023 cuyo objeto es &quot;Prestar los servicios profesionales de manera temporal, con autonomía técnica y administrativa, para acompañar y desarrollar las actividades precontractuales, contractuales y postcontractuales requeridas en el Proceso de Gestión de Recursos Físicos del Instituto&quot;"/>
    <s v="O232020200883990_Otros servicios profesionales, técnicos y empresariales n.c.p."/>
    <s v="CCE-16 Contratación Directa"/>
    <s v="Sepiembre"/>
    <s v="Octubre "/>
    <n v="1.5"/>
    <n v="5000000"/>
    <n v="7500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_Otros servicios profesionales, técnicos y empresariales n.c.p."/>
    <s v="CCE-16 Contratación Directa"/>
    <s v="Enero "/>
    <s v="Enero "/>
    <n v="6"/>
    <n v="5665000"/>
    <n v="33990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_Otros servicios profesionales, técnicos y empresariales n.c.p."/>
    <s v="CCE-16 Contratación Directa"/>
    <s v="Agosto"/>
    <s v="Agosto "/>
    <n v="3"/>
    <n v="5665000"/>
    <n v="16995000"/>
    <s v="Secretaria General-Gestión de Recursos Físicos "/>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_Otros servicios profesionales, técnicos y empresariales n.c.p."/>
    <s v="CCE-16 Contratación Directa"/>
    <s v="Enero "/>
    <s v="Febrero"/>
    <n v="7"/>
    <n v="4120000"/>
    <n v="28840000"/>
    <s v="Secretaria General-Gestión de Recursos Físicos "/>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_Otros servicios profesionales, técnicos y empresariales n.c.p."/>
    <s v="CCE-16 Contratación Directa"/>
    <s v="Agosto"/>
    <s v="Septiembre"/>
    <n v="4"/>
    <n v="4120000"/>
    <n v="16480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cutar actividades y temas correspondientes del proceso de gestión documental de la Secretaria General del Instituto Distrital de Participación y Acción Comunal."/>
    <s v="O232020200883990_Otros servicios profesionales, técnicos y empresariales n.c.p."/>
    <s v="CCE-16 Contratación Directa"/>
    <s v="Enero "/>
    <s v="Enero "/>
    <n v="7"/>
    <n v="6695000"/>
    <n v="46865000"/>
    <s v="Secretaría General Gestión Document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cutar la implementación del Sistema Integrado de Conservación Documental del proceso de gestión documental en el Instituto Distrital de Participación y Acción Comunal."/>
    <s v="O232020200883990_Otros servicios profesionales, técnicos y empresariales n.c.p."/>
    <s v="CCE-16 Contratación Directa"/>
    <s v="Febrero"/>
    <s v="Marzo"/>
    <n v="4"/>
    <n v="4800000"/>
    <n v="19200000"/>
    <s v="Secretaría General Gestión Document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s v="30111900;72103300;72102900;72121103;72153200;72153600;81101500;81101700;81101701"/>
    <s v="Adecuación y Mejoramiento de la Infraestructura Física de la Sede Principal del IDPAC - Etapa III"/>
    <s v="O2320202005040154129 Servicios generales de construcción de otros edificios no residenciales"/>
    <s v="Selección abreviada menor cuantia"/>
    <s v="Junio"/>
    <s v="Octubre "/>
    <n v="6"/>
    <n v="33956666.666666664"/>
    <n v="203740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s v="30111900;72103300;72102900;72121103;72153200;72153600;81101500;81101700;81101701"/>
    <s v="Interventoría técnica, administrativa, financiera y jurídica al contrato cuyo objeto es: Adecuación y mejoramiento de la infraestructura física de la sede principal del IDPAC - Etapa III"/>
    <s v="O2320202005040154129 Servicios generales de construcción de otros edificios no residenciales"/>
    <s v="Concurso de meritos "/>
    <s v="Junio"/>
    <s v="Septiembre"/>
    <n v="7"/>
    <n v="5000000"/>
    <n v="35700000"/>
    <s v="Secretaria General-Gestión de Recursos Físicos "/>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
    <s v="O232020200883990_Otros servicios profesionales, técnicos y empresariales n.c.p."/>
    <s v="CCE-16 Contratación Directa"/>
    <s v="Enero "/>
    <s v="Enero "/>
    <n v="7"/>
    <n v="7000000"/>
    <n v="490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
    <s v="O232020200883990_Otros servicios profesionales, técnicos y empresariales n.c.p."/>
    <s v="CCE-16 Contratación Directa"/>
    <s v="Agosto"/>
    <s v="Agosto "/>
    <n v="5"/>
    <n v="7000000"/>
    <n v="350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Enero "/>
    <s v="Enero "/>
    <n v="7"/>
    <n v="5300000"/>
    <n v="371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O232020200883990_Otros servicios profesionales, técnicos y empresariales n.c.p."/>
    <s v="CCE-16 Contratación Directa"/>
    <s v="Agosto"/>
    <s v="Agosto "/>
    <n v="5"/>
    <n v="5300000"/>
    <n v="265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
    <s v="O232020200883990_Otros servicios profesionales, técnicos y empresariales n.c.p."/>
    <s v="CCE-16 Contratación Directa"/>
    <s v="Enero "/>
    <s v="Enero "/>
    <n v="8"/>
    <n v="5000000"/>
    <n v="400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icion y prorroga 1 al contrato No 214 del 2023 cuyo objeto es &quo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quot;. "/>
    <s v="O232020200883990_Otros servicios profesionales, técnicos y empresariales n.c.p."/>
    <s v="CCE-16 Contratación Directa"/>
    <s v="Noviembree"/>
    <s v="Noviembre"/>
    <n v="3"/>
    <n v="5000000"/>
    <n v="150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
    <s v="O232020200883990_Otros servicios profesionales, técnicos y empresariales n.c.p."/>
    <s v="CCE-16 Contratación Directa"/>
    <s v="Enero "/>
    <s v="Enero "/>
    <n v="7"/>
    <n v="3422000"/>
    <n v="23954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
    <s v="O232020200883990_Otros servicios profesionales, técnicos y empresariales n.c.p."/>
    <s v="CCE-16 Contratación Directa"/>
    <s v="Diciembre "/>
    <s v="Diciembre "/>
    <s v="1 mes_x000a_8 días"/>
    <n v="3422000"/>
    <n v="4344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
    <s v="O232020200883990_Otros servicios profesionales, técnicos y empresariales n.c.p."/>
    <s v="CCE-16 Contratación Directa"/>
    <s v="Enero "/>
    <s v="Enero "/>
    <n v="7"/>
    <n v="3530000"/>
    <n v="2471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
    <s v="O232020200883990_Otros servicios profesionales, técnicos y empresariales n.c.p."/>
    <s v="CCE-16 Contratación Directa"/>
    <s v="Agosto"/>
    <s v="Agosto "/>
    <n v="5"/>
    <n v="3530000"/>
    <n v="1765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
    <s v="O232020200883990_Otros servicios profesionales, técnicos y empresariales n.c.p."/>
    <s v="CCE-16 Contratación Directa"/>
    <s v="Enero "/>
    <s v="Enero "/>
    <n v="3"/>
    <n v="5300000"/>
    <n v="159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
    <s v="O232020200883990_Otros servicios profesionales, técnicos y empresariales n.c.p."/>
    <s v="CCE-16 Contratación Directa"/>
    <s v="Enero "/>
    <s v="Enero "/>
    <n v="7"/>
    <n v="6180000"/>
    <n v="4326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
    <s v="O232020200883990_Otros servicios profesionales, técnicos y empresariales n.c.p."/>
    <s v="CCE-16 Contratación Directa"/>
    <s v="Agosto"/>
    <s v="Agosto "/>
    <n v="5"/>
    <n v="6180000"/>
    <n v="3090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
    <s v="O232020200883990_Otros servicios profesionales, técnicos y empresariales n.c.p."/>
    <s v="CCE-16 Contratación Directa"/>
    <s v="Enero "/>
    <s v="Enero "/>
    <n v="7"/>
    <n v="4944000"/>
    <n v="34608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
    <s v="O232020200883990_Otros servicios profesionales, técnicos y empresariales n.c.p."/>
    <s v="CCE-16 Contratación Directa"/>
    <s v="Septiembre"/>
    <s v="Octubre"/>
    <n v="3"/>
    <n v="4944000"/>
    <n v="14832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
    <s v="O232020200883990_Otros servicios profesionales, técnicos y empresariales n.c.p."/>
    <s v="CCE-16 Contratación Directa"/>
    <s v="Enero "/>
    <s v="Enero "/>
    <n v="7"/>
    <n v="4944000"/>
    <n v="34608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
    <s v="O232020200883990_Otros servicios profesionales, técnicos y empresariales n.c.p."/>
    <s v="CCE-16 Contratación Directa"/>
    <s v="Septiembre"/>
    <s v="Octubre"/>
    <n v="4"/>
    <n v="4944000"/>
    <n v="19776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
    <s v="O232020200883990_Otros servicios profesionales, técnicos y empresariales n.c.p."/>
    <s v="CCE-16 Contratación Directa"/>
    <s v="Enero "/>
    <s v="Enero "/>
    <n v="7"/>
    <n v="4944000"/>
    <n v="34608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
    <s v="O232020200883990_Otros servicios profesionales, técnicos y empresariales n.c.p."/>
    <s v="CCE-16 Contratación Directa"/>
    <s v="Octubre"/>
    <s v="Octubre"/>
    <n v="4"/>
    <n v="4944000"/>
    <n v="19776000"/>
    <s v="Oficina de Control Interno"/>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la orientación y aplicación de políticas, objetivos estratégicos, planes y programas."/>
    <s v="O232020200883990_Otros servicios profesionales, técnicos y empresariales n.c.p."/>
    <s v="CCE-16 Contratación Directa"/>
    <s v="Mayo "/>
    <s v="Junio"/>
    <n v="6"/>
    <n v="5000000"/>
    <n v="300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icion y prorroga 1 al contrato No 368 del 2023 cuyo objeto es &quot;Prestar los servicios profesionales de manera temporal, con autonomía técnica y administrativa para apoyar a la Dirección General en la orientación y aplicación de políticas, objetivos estratégicos, planes y programas&quot;."/>
    <s v="O232020200883990_Otros servicios profesionales, técnicos y empresariales n.c.p."/>
    <s v="CCE-16 Contratación Directa"/>
    <s v="Septiembre"/>
    <s v="Octubre"/>
    <n v="2"/>
    <n v="5000000"/>
    <n v="100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sesorar a la Dirección General en el seguimiento de las políticas, planes y proyectos del Instituto."/>
    <s v="O232020200883990_Otros servicios profesionales, técnicos y empresariales n.c.p."/>
    <s v="CCE-16 Contratación Directa"/>
    <s v="Enero "/>
    <s v="Febrero"/>
    <n v="7"/>
    <n v="7000000"/>
    <n v="490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ciion y prorroga 1 al conttrato No 121 del 2023 cuyo objeto es &quot; Prestar los servicios profesionales de manera temporal, con autonomía técnica y administrativa para asesorar a la Dirección General en el seguimiento de las políticas, planes y proyectos del Instituto."/>
    <s v="O232020200883990_Otros servicios profesionales, técnicos y empresariales n.c.p."/>
    <s v="CCE-16 Contratación Directa"/>
    <s v="Agosto"/>
    <s v="Septiembre"/>
    <n v="3"/>
    <n v="7000000"/>
    <n v="210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el seguimiento de la estrategia &quot;Obras con Saldo Pedagógico para el Cuidado y la Participación Ciudadana"/>
    <s v="O232020200883990_Otros servicios profesionales, técnicos y empresariales n.c.p."/>
    <s v="CCE-16 Contratación Directa"/>
    <s v="Febrero"/>
    <s v="Marzo"/>
    <n v="7"/>
    <n v="5000000"/>
    <n v="350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jurídicamente la proyección y revisión de documentos relacionados asuntos laborales y administrativos de la entidad"/>
    <s v="O232020200883990_Otros servicios profesionales, técnicos y empresariales n.c.p."/>
    <s v="CCE-16 Contratación Directa"/>
    <s v="Enero "/>
    <s v="Febrero"/>
    <n v="5"/>
    <n v="5000000"/>
    <n v="23166667"/>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jurídicamente la proyección y revisión de documentos relacionados asuntos laborales y administrativos de la entidad"/>
    <s v="O232020200883990_Otros servicios profesionales, técnicos y empresariales n.c.p."/>
    <s v="CCE-16 Contratación Directa"/>
    <s v="Agosto"/>
    <s v="Septiembre"/>
    <n v="3"/>
    <n v="5000000"/>
    <n v="15000000"/>
    <s v="Dirección general"/>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Febrero"/>
    <s v="Febrero"/>
    <n v="7"/>
    <n v="5500000"/>
    <n v="38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Adicio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s v="O232020200883990_Otros servicios profesionales, técnicos y empresariales n.c.p."/>
    <s v="CCE-16 Contratación Directa"/>
    <s v="Agosto"/>
    <s v="Septiembre"/>
    <n v="3.5"/>
    <n v="5500000"/>
    <n v="1925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implementación y puesta en producción de los sitios web que adelanta el IDPAC."/>
    <s v="O232020200883990_Otros servicios profesionales, técnicos y empresariales n.c.p."/>
    <s v="CCE-16 Contratación Directa"/>
    <s v="Septiembre"/>
    <s v="Octubre "/>
    <n v="3"/>
    <n v="5500000"/>
    <n v="16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
    <s v="O232020200883990_Otros servicios profesionales, técnicos y empresariales n.c.p."/>
    <s v="CCE-16 Contratación Directa"/>
    <s v="Febrero"/>
    <s v="Febrero"/>
    <n v="7"/>
    <n v="4400000"/>
    <n v="308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
    <s v="O232020200883990_Otros servicios profesionales, técnicos y empresariales n.c.p."/>
    <s v="CCE-16 Contratación Directa"/>
    <s v="Agosto"/>
    <s v="Agosto"/>
    <n v="4.5"/>
    <n v="4400000"/>
    <n v="198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Septiembre"/>
    <s v="Octubre "/>
    <n v="3"/>
    <n v="5500000"/>
    <n v="16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3990_Otros servicios profesionales, técnicos y empresariales n.c.p."/>
    <s v="CCE-16 Contratación Directa"/>
    <s v="Enero"/>
    <s v="Enero"/>
    <n v="7"/>
    <n v="3421248"/>
    <n v="23948736"/>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3990_Otros servicios profesionales, técnicos y empresariales n.c.p."/>
    <s v="CCE-16 Contratación Directa"/>
    <s v="Agosto"/>
    <s v="Agosto"/>
    <n v="3"/>
    <n v="3421248"/>
    <n v="10263744"/>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
    <s v="O232020200883990_Otros servicios profesionales, técnicos y empresariales n.c.p."/>
    <s v="CCE-16 Contratación Directa"/>
    <s v="Febrero"/>
    <s v="Febrero"/>
    <n v="7"/>
    <n v="4429000"/>
    <n v="31003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
    <s v="O232020200883990_Otros servicios profesionales, técnicos y empresariales n.c.p."/>
    <s v="CCE-16 Contratación Directa"/>
    <s v="Agosto"/>
    <s v="Septiembre"/>
    <n v="4"/>
    <n v="4429000"/>
    <n v="17716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3990_Otros servicios profesionales, técnicos y empresariales n.c.p."/>
    <s v="CCE-16 Contratación Directa"/>
    <s v="Enero"/>
    <s v="Enero"/>
    <n v="7"/>
    <n v="4100000"/>
    <n v="287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3990_Otros servicios profesionales, técnicos y empresariales n.c.p."/>
    <s v="CCE-16 Contratación Directa"/>
    <s v="Agosto"/>
    <s v="Septiembre"/>
    <n v="3.5"/>
    <n v="4100000"/>
    <n v="1435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s v="O232020200883990_Otros servicios profesionales, técnicos y empresariales n.c.p."/>
    <s v="CCE-16 Contratación Directa"/>
    <s v="Enero"/>
    <s v="Enero"/>
    <n v="7"/>
    <n v="3400000"/>
    <n v="238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s v="O232020200883990_Otros servicios profesionales, técnicos y empresariales n.c.p."/>
    <s v="CCE-16 Contratación Directa"/>
    <s v="Septiembre"/>
    <s v="Septiembre"/>
    <n v="4"/>
    <n v="3425000"/>
    <n v="137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3990_Otros servicios profesionales, técnicos y empresariales n.c.p."/>
    <s v="CCE-16 Contratación Directa"/>
    <s v="Enero"/>
    <s v="Enero"/>
    <n v="7"/>
    <n v="5665000"/>
    <n v="39655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3990_Otros servicios profesionales, técnicos y empresariales n.c.p."/>
    <s v="CCE-16 Contratación Directa"/>
    <s v="Agosto"/>
    <s v="Septiembre"/>
    <n v="4"/>
    <n v="5665000"/>
    <n v="2266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
    <s v="O232020200883990_Otros servicios profesionales, técnicos y empresariales n.c.p."/>
    <s v="CCE-16 Contratación Directa"/>
    <s v="Febrero"/>
    <s v="Febrero"/>
    <n v="7"/>
    <n v="3421248"/>
    <n v="23948736"/>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Adicion y prorroga No1 del contrato 285 cuyo objeto es &quot;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quot;."/>
    <s v="O232020200883990_Otros servicios profesionales, técnicos y empresariales n.c.p."/>
    <s v="CCE-16 Contratación Directa"/>
    <s v="Agosto"/>
    <s v="Agosto "/>
    <n v="3.5"/>
    <n v="3421248"/>
    <n v="11974368"/>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s v="O232020200883990_Otros servicios profesionales, técnicos y empresariales n.c.p."/>
    <s v="CCE-16 Contratación Directa"/>
    <s v="Enero"/>
    <s v="Enero"/>
    <n v="7"/>
    <n v="8500000"/>
    <n v="59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s v="O232020200883990_Otros servicios profesionales, técnicos y empresariales n.c.p."/>
    <s v="CCE-16 Contratación Directa"/>
    <s v="Agosto"/>
    <s v="Agosto "/>
    <n v="5"/>
    <n v="8500000"/>
    <n v="42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el desarrollo de las funcionalidades adicionales del Sistema de Gestión Documental Orfeo, del Instituto Distrital de la Participación y Acción Comunal (IDPAC)."/>
    <s v="O232020200883990_Otros servicios profesionales, técnicos y empresariales n.c.p."/>
    <s v="CCE-16 Contratación Directa"/>
    <s v="Febrero"/>
    <s v="Febrero"/>
    <n v="7"/>
    <n v="3421248"/>
    <n v="23948736"/>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80111600"/>
    <s v="Adicion y prorroga No 01 del contrato No 311 cuyo objeto es &quot; Prestar los servicios de Apoyo  a la gestión de manera temporal con autonomía técnica y administrativa para realizar el desarrollo de las funcionalidades adicionales del Sistema de Gestión Documental Orfeo, del Instituto Distrital de la Participación y Acción Comunal (IDPAC)&quot;."/>
    <s v="O232020200883990_Otros servicios profesionales, técnicos y empresariales n.c.p."/>
    <s v="CCE-16 Contratación Directa"/>
    <s v="Sepiembre"/>
    <s v="Septiembre"/>
    <n v="3"/>
    <n v="3421248"/>
    <n v="10263744"/>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3990_Otros servicios profesionales, técnicos y empresariales n.c.p."/>
    <s v="CCE-16 Contratación Directa"/>
    <s v="Septiembre"/>
    <s v="Octubre "/>
    <n v="3"/>
    <n v="5500000"/>
    <n v="16500000"/>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s v="O232020200883990_Otros servicios profesionales, técnicos y empresariales n.c.p."/>
    <s v="CCE-16 Contratación Directa"/>
    <s v="Agosto"/>
    <s v="Septiembre"/>
    <s v="4 meses_x000a_8 días"/>
    <n v="4708604"/>
    <n v="4708604"/>
    <s v="Secretaría General- Gestión de Tecnologías de la Información"/>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45111901"/>
    <s v="Adquirir una solución audiovisual integral para el Auditorio del IDPAC."/>
    <s v="O23201010030302-Maquinaria de informática y sus partes, piezas y accesorios"/>
    <s v="Minima cuantia_x000a_"/>
    <s v="Octubre"/>
    <s v="Noviembre"/>
    <n v="2"/>
    <s v="N/A"/>
    <n v="27923332"/>
    <s v="Secretaría General- Gestión de Tecnologías de la Información"/>
    <s v="1-100-F001_VA-Recursos distrito"/>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Realizar 98 asesorías técnicas entre alcaldías locales y entidades del distrito, en el proceso de planeación y presupuestos participativos"/>
    <n v="80111600"/>
    <s v="Profesional para asesorar las estrategias territoriales, gobierno abierto y los procesos de planeación participativa"/>
    <s v="O232020200991119_Otros servicios de la administración pública n.c.p."/>
    <s v="CCE-16 Contratación Directa"/>
    <s v="Enero"/>
    <s v="Febrero"/>
    <n v="7"/>
    <n v="4200000"/>
    <n v="29400000"/>
    <s v="Subdirección de Promoción de la Participación "/>
    <s v="1-100-F001_VA-Recursos distrito"/>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Realizar 98 asesorías técnicas entre alcaldías locales y entidades del distrito, en el proceso de planeación y presupuestos participativos"/>
    <n v="80111600"/>
    <s v="Profesional para asesorar las estrategias territoriales, gobierno abierto y los procesos de planeación participativa"/>
    <s v="O232020200991119_Otros servicios de la administración pública n.c.p."/>
    <s v="CCE-16 Contratación Directa"/>
    <s v="Septiembre"/>
    <s v="Septiembre"/>
    <n v="6"/>
    <n v="4200000"/>
    <n v="25200000"/>
    <s v="Subdirección de Promoción de la Participación "/>
    <s v="1-100-F001_VA-Recursos distrito"/>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Realizar 98 asesorías técnicas entre alcaldías locales y entidades del distrito, en el proceso de planeación y presupuestos participativos"/>
    <n v="80111600"/>
    <s v="Servicios de apoyo para  organizar asesorías técnicas sobre planeación participativa y en la estrategia de Gobierno Abierto "/>
    <s v="O232020200991119_Otros servicios de la administración pública n.c.p."/>
    <s v="CCE-16 Contratación Directa"/>
    <s v="Enero"/>
    <s v="Febrero"/>
    <n v="4"/>
    <n v="3421000"/>
    <n v="13684000"/>
    <s v="Subdirección de Promoción de la Participación "/>
    <s v="1-100-F001_VA-Recursos distrito"/>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Realizar 98 asesorías técnicas entre alcaldías locales y entidades del distrito, en el proceso de planeación y presupuestos participativos"/>
    <s v="80141600;80141900;80111600;81141600"/>
    <s v="Prestar los servicios logísticos y operativos necesarios, para la organización y ejecución de actividades y eventos institucionales realizados por el IDPAC. "/>
    <s v="O232020200991119_Otros servicios de la administración pública n.c.p."/>
    <s v="Licitación "/>
    <s v="Marzo "/>
    <s v="Mayo"/>
    <n v="7"/>
    <s v="N/A"/>
    <n v="158933000"/>
    <s v="Subdirección de Promoción de la Participación "/>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103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Agosto"/>
    <s v="Septiembre"/>
    <s v="3 meses y_x000a_15 días"/>
    <n v="3394880"/>
    <n v="1188208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206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Sepiembre"/>
    <s v="3 meses y  3 días"/>
    <n v="3394880"/>
    <n v="10524128"/>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Marz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197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Octubre "/>
    <s v="2 meses_x000a_24 días"/>
    <n v="3394880"/>
    <n v="9505664"/>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 204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Sepiembre"/>
    <s v="3 meses y  4 días"/>
    <n v="3394880"/>
    <n v="10637291"/>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Marz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Cto.281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Octubre "/>
    <s v="2 meses_x000a_7 días"/>
    <n v="3394880"/>
    <n v="7581899"/>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248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Octubre "/>
    <s v="2 meses_x000a_23 días"/>
    <n v="3394880"/>
    <n v="9392501"/>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277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Octubre "/>
    <s v="2 meses_x000a_15 días"/>
    <n v="3394880"/>
    <n v="84872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
    <s v="O232020200991119_Otros servicios de la administración pública n.c.p."/>
    <s v="CCE-16 Contratación Directa"/>
    <s v="Septiembre"/>
    <s v="Octubre "/>
    <s v="2 meses_x000a_4 días"/>
    <n v="3394880"/>
    <n v="7242411"/>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253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s v="CCE-16 Contratación Directa"/>
    <s v="Sepiembre"/>
    <s v="Octubre "/>
    <s v="2 meses_x000a_22 días"/>
    <n v="3394880"/>
    <n v="9279339"/>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para realizar revisión de cuentas de cobro, manejo del archivo y del gestor documental ORFEO"/>
    <s v="O232020200991119_Otros servicios de la administración pública n.c.p.."/>
    <s v="CCE-16 Contratación Directa"/>
    <s v="Enero"/>
    <s v="Enero"/>
    <n v="7"/>
    <n v="2333980"/>
    <n v="163378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229 Prestar los servicios de apoyo a la gestión con autonomía técnica y administrativa de manera temporal, para realizar seguimiento a la gestión administrativa, logística y de archivo a cargo de la Gerencia de Instancias y Mecanismos de Participación."/>
    <s v="O232020200991119_Otros servicios de la administración pública n.c.p.."/>
    <s v="CCE-16 Contratación Directa"/>
    <s v="Septiembre"/>
    <s v="Octubre"/>
    <s v="2 meses_x000a_28 días"/>
    <n v="2333980"/>
    <n v="6846341"/>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para la organización, seguimiento administrativo y financiero de las actividades de la Gerencia de Instancias y Mecanismos de la Participación. "/>
    <s v="O232020200991119_Otros servicios de la administración pública n.c.p."/>
    <s v="CCE-16 Contratación Directa"/>
    <s v="Febrero"/>
    <s v="Febrero "/>
    <n v="7"/>
    <n v="3421000"/>
    <n v="239470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que brinde soporte jurídico y técnico a la Gerencia de Instancias en los asuntos de su competencia, así como, en los procesos y procedimientos precontractuales, contractuales y postcontractuales.  "/>
    <s v="O232020200883990_Otros servicios profesionales, técnicos y empresariales n.c.p."/>
    <s v="CCE-16 Contratación Directa"/>
    <s v="Mayo"/>
    <s v="Julio"/>
    <s v="7 meses"/>
    <n v="3800000"/>
    <n v="266000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Febrero"/>
    <s v="Febrero "/>
    <n v="7"/>
    <n v="3394880"/>
    <n v="2376416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305  Prestar los servicios de apoyo a la gestión, de manera temporal, con autonomía técnica y administrativa para implementar el Modelo de Fortalecimiento_x000a_a Instancias y realizar las acciones necesarias para impulsar los procesos y mecanismos de promoción para la participación incidente en las localidades que_x000a_sea requerido."/>
    <s v="O232020200991119_Otros servicios de la administración pública n.c.p. que es de atender a las comunidades."/>
    <s v="CCE-16 Contratación Directa"/>
    <s v="Octubre"/>
    <s v="Octubre "/>
    <s v="3 meses y 15 días"/>
    <n v="3394880"/>
    <n v="1188208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el análisis de información y la construcción de propuestas de intervención participativa local y distrital de la Gerencia de Instancias y Mecanismos de Participación."/>
    <s v="O232020200883990_Otros servicios profesionales, técnicos y empresariales n.c.p."/>
    <s v="CCE-16 Contratación Directa"/>
    <s v="Enero"/>
    <s v="Enero"/>
    <n v="7"/>
    <n v="3819240"/>
    <n v="2673468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
    <s v="O232020200883990_Otros servicios profesionales, técnicos y empresariales n.c.p."/>
    <s v="CCE-16 Contratación Directa"/>
    <s v="Sepiembre"/>
    <s v="Octubre "/>
    <s v="3 meses_x000a_15 días"/>
    <n v="3819240"/>
    <n v="1336734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realizar acompañamiento técnico a las instancias distritales y locales con el propósito de fortalecer su actuación en el marco de la política de participación y el modelo de fortalecimientro de instancias."/>
    <s v="O232020200883990_Otros servicios profesionales, técnicos y empresariales n.c.p."/>
    <s v="CCE-16 Contratación Directa"/>
    <s v="Enero"/>
    <s v="Enero"/>
    <n v="7"/>
    <n v="4635000"/>
    <n v="324450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Adición contrato No.086 Prestar los servicios profesionales con autonomía técnica y administrativa de manera temporal, para realizar acompañamiento técnico a las Instancias_x000a_Distritales y Locales de participación y coordinación que le sean asignadas con el propósito de fortalecer su incidencia en el marco de la Política de_x000a_participación y su inclusión en el modelo de fortalecimiento a instancias"/>
    <s v="O232020200883990_Otros servicios profesionales, técnicos y empresariales n.c.p."/>
    <s v="CCE-16 Contratación Directa"/>
    <s v="Agosto"/>
    <s v="Septiembre"/>
    <s v="3 meses y_x000a_15 días"/>
    <n v="4635000"/>
    <n v="162225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estación de servicios de interpretación de lengua de señas colombiana para garantizar la accesibilidad y el acceso a la información de las personas con discapacidad auditiva."/>
    <s v="O232020200991119_Otros servicios de la administración pública n.c.p."/>
    <s v="CCE-10_x000a_Mínima Cuantía"/>
    <s v="Septiembre"/>
    <s v="Octubre "/>
    <n v="8"/>
    <s v="N/A"/>
    <n v="35000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s v="CCE-99 Seléccion abreviada - acuerdo marco"/>
    <s v="Mayo"/>
    <s v="Junio"/>
    <n v="7"/>
    <s v="N/A"/>
    <n v="1700000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s v="80141600;80141900;80111600;81141600"/>
    <s v="Prestación de servicios logísticos y operativos necesarios para la organización y ejecución de las actividades y eventos institucionales realizados por el IDPAC."/>
    <s v="O232020200991119_Otros servicios de la administración pública n.c.p."/>
    <s v="Licitación"/>
    <s v="Marzo "/>
    <s v="Mayo"/>
    <n v="7"/>
    <s v="N/A"/>
    <n v="63689240"/>
    <s v="Gerencia de Instancias y Mecanismos de Participación"/>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3211500 _x000a_43212100_x000a_49191501_x000a_45111608_x000a_52161505 "/>
    <s v="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s v="O232020200991119_Otros servicios de la administración pública n.c.p."/>
    <s v="CCE-16 Contratación Directa"/>
    <s v="Agosto"/>
    <s v="Agosto"/>
    <n v="1"/>
    <s v="N/A"/>
    <n v="250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Aunar esfuerzos para dar cumplimiento a las acciones afirmativas concertadas en el marco del artículo 66 del plan distrital de desarrollo 2020-2024."/>
    <s v="O232020200991119_Otros servicios de la administración pública n.c.p."/>
    <s v="CCE-16 Contratación Directa"/>
    <s v="Septiembre"/>
    <s v="Octubre "/>
    <n v="1"/>
    <s v="N/A"/>
    <n v="100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coordinar la selección de las iniciativas juveniles ganadoras  así como la elaboración de los documentos previos para la adquisición de los elementos que serán entregados a las organizaciones."/>
    <s v="O232020200883990_Otros servicios profesionales, técnicos y empresariales n.c.p."/>
    <s v="CCE-16 Contratación Directa"/>
    <s v="Enero"/>
    <s v="Febrero "/>
    <n v="4"/>
    <n v="4646000"/>
    <n v="18584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coordinar la selección de las iniciativas juveniles ganadoras  así como la elaboración de los documentos previos para la adquisición de los elementos que serán entregados a las organizaciones."/>
    <s v="O232020200883990_Otros servicios profesionales, técnicos y empresariales n.c.p."/>
    <s v="CCE-16 Contratación Directa"/>
    <s v="Julio"/>
    <s v="Julio"/>
    <n v="6"/>
    <n v="4700000"/>
    <n v="282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Adición y prorroga No. 1 contrato No. 373 - 2023 &quot; Prestar los servicios profesionales de manera temporal con autonomía técnica y administrativa para la coordinación, el desarrollo y el seguimiento del programa de iniciativas juveniles.&quot;"/>
    <s v="O232020200883990_Otros servicios profesionales, técnicos y empresariales n.c.p."/>
    <s v="Contratación Directa"/>
    <s v="Diciembre"/>
    <s v="Diciembre"/>
    <s v="2 meses"/>
    <n v="4700000"/>
    <n v="94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realizar el acompañamiento a las organizaciones sociales juveniles en la implementación del  Sistema Distrtital de Juventud."/>
    <s v="O232020200883990_Otros servicios profesionales, técnicos y empresariales n.c.p."/>
    <s v="CCE-16 Contratación Directa"/>
    <s v="Enero"/>
    <s v="Febrero"/>
    <n v="4"/>
    <n v="3939000"/>
    <n v="15756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realizar el acompañamiento a las organizaciones sociales juveniles en la implementación del  Sistema Distrtital de Juventud."/>
    <s v="O232020200883990_Otros servicios profesionales, técnicos y empresariales n.c.p."/>
    <s v="CCE-16 Contratación Directa"/>
    <s v="Junio"/>
    <s v="Julio"/>
    <n v="6"/>
    <n v="4600000"/>
    <n v="276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para implementar el modelo de fortalecimiento a las organizaciones sociales juveniles; asi como implementar acciones en el marco de las instancias de la Gerencia de Juventud en las localidades asignadas."/>
    <s v="O232020200991119_Otros servicios de la administración pública n.c.p."/>
    <s v="CCE-16 Contratación Directa"/>
    <s v="Enero"/>
    <s v="Febrero"/>
    <n v="4"/>
    <n v="2480710"/>
    <n v="992284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para implementar el modelo de fortalecimiento a las organizaciones sociales juveniles; asi como implementar acciones en el marco de las instancias de la Gerencia de Juventud en las localidades asignadas."/>
    <s v="O232020200991119_Otros servicios de la administración pública n.c.p."/>
    <s v="CCE-16 Contratación Directa"/>
    <s v="Agosto"/>
    <s v="Septiembre"/>
    <n v="4"/>
    <n v="2480710"/>
    <n v="992284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liderar, promover y realizar seguimiento en el marco del Sistema Distrital de Juventud."/>
    <s v="O232020200883990_Otros servicios profesionales, técnicos y empresariales n.c.p."/>
    <s v="CCE-16 Contratación Directa"/>
    <s v="Marzo "/>
    <s v="Abril "/>
    <n v="4"/>
    <n v="4613750"/>
    <n v="18455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liderar, promover y realizar seguimiento en el marco del Sistema Distrital de Juventud."/>
    <s v="O232020200883990_Otros servicios profesionales, técnicos y empresariales n.c.p."/>
    <s v="CCE-16 Contratación Directa"/>
    <s v="Agosto"/>
    <s v="Septiembre"/>
    <n v="4"/>
    <n v="6090255"/>
    <n v="2436102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O232020200664114_Servicios de transporte terrestre especial local de pasajeros"/>
    <s v="CCE-99 Seléccion abreviada - acuerdo marco"/>
    <s v="Mayo "/>
    <s v="Agosto"/>
    <n v="5"/>
    <s v="N/A"/>
    <n v="4574689"/>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el diseño y la realización de las piezas gráficas requeridas para Implementar el Plan Estratégico de Comunicaciones"/>
    <s v="O232020200991119_Otros servicios de la administración pública n.c.p."/>
    <s v="CCE-16 Contratación Directa"/>
    <s v="Enero"/>
    <s v="Febrero "/>
    <n v="7"/>
    <n v="4239780"/>
    <n v="2967846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las piezas gráficas requeridas para implementar el Plan Estratégico de Comunicaciones"/>
    <s v="O232020200991119_Otros servicios de la administración pública n.c.p."/>
    <s v="CCE-16 Contratación Directa"/>
    <s v="Enero"/>
    <s v="Enero"/>
    <n v="7"/>
    <n v="3815802"/>
    <n v="26710614"/>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levar a cabo la producción técnica y emisión de la programación de la emisora virtual del Distrito DC Radio que contribuya con la implementación del Plan Estratégico de Comunicaciones"/>
    <s v="O232020200991119_Otros servicios de la administración pública n.c.p."/>
    <s v="CCE-16 Contratación Directa"/>
    <s v="Mayo "/>
    <s v="Junio"/>
    <n v="5"/>
    <n v="4277000"/>
    <n v="21385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roducción y logística de las actividades que se requiera para la emisora DC Radio  que contribuya con la implementación del Plan Estratégico de Comunicaciones"/>
    <s v="O232020200991119_Otros servicios de la administración pública n.c.p."/>
    <s v="CCE-16 Contratación Directa"/>
    <s v="Enero"/>
    <s v="Febrero "/>
    <n v="7"/>
    <n v="3951640"/>
    <n v="2766148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estar el apoyo a la gestión de para generar contenidos periodísticos y podcast para la emisora DC Radio"/>
    <s v="O232020200991119_Otros servicios de la administración pública n.c.p."/>
    <s v="CCE-16 Contratación Directa"/>
    <s v="Enero"/>
    <s v="Febrero "/>
    <n v="7"/>
    <n v="3421000"/>
    <n v="23947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en comunicación social para la divulgación de los servicios que presta el Instituto Distrital de la Participación y Acción Comunal_x000a_"/>
    <s v="O232020200991119_Otros servicios de la administración pública n.c.p."/>
    <s v="CCE-16 Contratación Directa"/>
    <s v="Enero"/>
    <s v="Febrero "/>
    <n v="7"/>
    <n v="4277000"/>
    <n v="29939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de las actividades institucionales en coordinación con la Oficina Asesora de Comunicaciones"/>
    <s v="O232020200991119_Otros servicios de la administración pública n.c.p."/>
    <s v="CCE-16 Contratación Directa"/>
    <s v="Enero"/>
    <s v="Febrero "/>
    <n v="7"/>
    <n v="4116292"/>
    <n v="28814044"/>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y  difusión de las actividades institucionales  a través de los diferentes medios de comunicación del IDPAC, principalmente con el periodico &quot;IDPAC EN ACCIÓN&quot; "/>
    <s v="O232020200991119_Otros servicios de la administración pública n.c.p."/>
    <s v="CCE-16 Contratación Directa"/>
    <s v="Enero"/>
    <s v="Febrero "/>
    <n v="7"/>
    <n v="4398772.5384999998"/>
    <n v="30791404"/>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apoyo a la gestión en elaboración de campaña la acción afirmativa de la comunidad negra."/>
    <s v="O232020200991119_Otros servicios de la administración pública n.c.p."/>
    <s v="CCE-16 Contratación Directa"/>
    <s v="Mayo "/>
    <s v="Junio"/>
    <n v="4"/>
    <n v="4000000"/>
    <n v="1600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Servicio de apoyo para la administración y edición de los contenidos de las páginas web de la entidad"/>
    <s v="O232020200991119_Otros servicios de la administración pública n.c.p."/>
    <s v="CCE-16 Contratación Directa"/>
    <s v="Febrero "/>
    <s v="Febrero "/>
    <n v="7"/>
    <n v="3421000"/>
    <n v="23947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animación y post producción audiovisual de los productos requeridos por la entidad en desarrollo de su misionalidad"/>
    <s v="O232020200883990_Otros servicios profesionales, técnicos y empresariales n.c.p."/>
    <s v="CCE-16 Contratación Directa"/>
    <s v="Enero"/>
    <s v="Enero"/>
    <n v="7"/>
    <n v="4239780"/>
    <n v="2967846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diseñar estrategias digitales integrales y manejar las redes sociales del IDPAC, con el fin de divulgar y socializar la información institucional.."/>
    <s v="O232020200991119_Otros servicios de la administración pública n.c.p."/>
    <s v="CCE-16 Contratación Directa"/>
    <s v="Febrero "/>
    <s v="Febrero "/>
    <n v="3.5"/>
    <n v="3849000"/>
    <n v="137281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ublicación de contenidos de las redes sociales del IDPAC y las demás actividades que requiera la Oficina Asesora de Comunicaciones."/>
    <s v="O232020200991119_Otros servicios de la administración pública n.c.p."/>
    <s v="CCE-16 Contratación Directa"/>
    <s v="Enero"/>
    <s v="Febrero "/>
    <n v="7"/>
    <n v="4277000"/>
    <n v="29939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guión técnico, edición,  manejo de cámara, dron, planimetría y producción de piezas audiovisuales"/>
    <s v="O232020200991119_Otros servicios de la administración pública n.c.p."/>
    <s v="CCE-16 Contratación Directa"/>
    <s v="Enero"/>
    <s v="Febrero "/>
    <n v="7"/>
    <n v="3914000"/>
    <n v="27398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guión técnico, edición,  manejo de cámara, dron, planimetría y producción de piezas audiovisuales"/>
    <s v="O232020200991119_Otros servicios de la administración pública n.c.p."/>
    <s v="CCE-16 Contratación Directa"/>
    <s v="Enero"/>
    <s v="Febrero "/>
    <n v="7"/>
    <n v="3421000"/>
    <n v="23947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s v="O232020200991119_Otros servicios de la administración pública n.c.p."/>
    <s v="CCE-16 Contratación Directa"/>
    <s v="Junio"/>
    <s v="Junio"/>
    <n v="6"/>
    <n v="2308518"/>
    <n v="1285075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la estrategia  de comunicación interna y apoyar las distintas actividades que promuevan la participación  del IDPAC."/>
    <s v="O232020200991119_Otros servicios de la administración pública n.c.p."/>
    <s v="CCE-16 Contratación Directa"/>
    <s v="Agosto"/>
    <s v="Septiembre"/>
    <n v="5"/>
    <n v="4133786.2409999999"/>
    <n v="20668931.204999998"/>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y hacer seguimiento estratégico de las comunicaciones, asi como la  realización y producción de material periodístico, audiovisual y escrito para la divulgación de programas y proyectos del IDPAC."/>
    <s v="O232020200991119_Otros servicios de la administración pública n.c.p."/>
    <s v="CCE-16 Contratación Directa"/>
    <s v="Enero"/>
    <s v="Febrero "/>
    <n v="7"/>
    <n v="4490000"/>
    <n v="3143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Servicios de apoyo a la gestión para la producción técnica y emisión de la programación de la emisora ​​virtual del Distrito DC Radio "/>
    <s v="O232020200991119_Otros servicios de la administración pública n.c.p."/>
    <s v="CCE-16 Contratación Directa"/>
    <s v="Febrero "/>
    <s v="Febrero "/>
    <n v="7"/>
    <n v="3421000"/>
    <n v="23947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os procesos precontractuales, contractuales y poscontractuales adelantados por la Oficina Asesora de Comunicaciones. "/>
    <s v="O232020200883990_Otros servicios profesionales, técnicos y empresariales n.c.p."/>
    <s v="CCE-16 Contratación Directa"/>
    <s v="Enero"/>
    <s v="Febrero "/>
    <n v="7"/>
    <n v="4239780.76"/>
    <n v="29678461"/>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gestion documental, análisis estadístico y monitoreo de medios  de la Oficina Asesora de Comunicaciones. "/>
    <s v="O232020200883990_Otros servicios profesionales, técnicos y empresariales n.c.p."/>
    <s v="CCE-16 Contratación Directa"/>
    <s v="Enero"/>
    <s v="Febrero "/>
    <n v="7"/>
    <n v="3709808.165"/>
    <n v="25968656"/>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actividades administrativas, elaboración y seguimiento de los planes e informes institucionales, y apoyar las actividades que se requiera en la Oficina Asesora de Comunicaciones. "/>
    <s v="O232020200883990_Otros servicios profesionales, técnicos y empresariales n.c.p."/>
    <s v="CCE-16 Contratación Directa"/>
    <s v="Enero"/>
    <s v="Febrero "/>
    <n v="7"/>
    <n v="3815802"/>
    <n v="26710614"/>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s v="80141600;80141900;80111600;81141600"/>
    <s v="Prestación de servicios logísticos y operativos para la organización y ejecución de las actividades y eventos institucionales realizados por el IDPAC"/>
    <s v="O232020200991119_Otros servicios de la administración pública n.c.p."/>
    <s v="CCE-02 Licitación Pública"/>
    <s v="Marzo "/>
    <s v="Marzo"/>
    <n v="9"/>
    <s v="N/A"/>
    <n v="3000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 O232020200664114_Servicios de transporte terrestre especial local de pasajeros "/>
    <s v="CCE-99 Seléccion abreviada - acuerdo marco"/>
    <s v="Marzo "/>
    <s v="Marzo"/>
    <n v="10"/>
    <s v="N/A"/>
    <n v="9482386"/>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3121700"/>
    <s v="Prestar los servicios de Agencia de Medios y pauta digital como apoyo para las campañas y demás actividades de la Oficina Asesora de Comunicaciones del Instituto Distrital de la Participación y Acción Comunal - IDPAC."/>
    <s v="O232020200991119_Otros servicios de la administración pública n.c.p."/>
    <s v="Contratación Directa"/>
    <s v="Mayo "/>
    <s v="Junio"/>
    <n v="8"/>
    <s v="N/A"/>
    <n v="73137501"/>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s v="83121700;83121701"/>
    <s v="Servicios de streaming con señal abierta, logisticos y demas que se requieran  para actividades asociadas a la convocatoria y realización de la Rendición de Cuentas del Instituto Distrital de la Participación y Acción Comunal - IDPAC. "/>
    <s v="O232020200991119_Otros servicios de la administración pública n.c.p."/>
    <s v="Contratación Directa"/>
    <s v="Agosto"/>
    <s v="Septiembre  "/>
    <n v="1"/>
    <s v="N/A"/>
    <n v="7296305"/>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s v="80141600;80141900;80111600;81141600"/>
    <s v="Adquisición de papel para impresiones a traves de acuerdo marco "/>
    <s v="O232020200991119_Otros servicios de la administración pública n.c.p."/>
    <s v="CCE-99_x000a_Acuerdo Marco"/>
    <s v="Mayo "/>
    <s v="Mayo"/>
    <n v="1"/>
    <s v="N/A"/>
    <n v="13280052"/>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O232020200664114_Servicios de transporte terrestre especial local de pasajeros $30.000.000_x000a_O232020200991119_Otros servicios de la administración pública n.c.p.$5.751.038"/>
    <s v="Selección Abreviada - Acuerdo Marco"/>
    <s v="Mayo "/>
    <s v="Junio"/>
    <n v="7"/>
    <s v="N/A"/>
    <n v="42000000"/>
    <s v="Gerencia de Proyectos"/>
    <s v="1-100-F001_VA-Recursos distrito $30.000.000_x000a_3-100-I017 VA-Convenios $12.000.000_x000a_"/>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 ”SERVICIOS LOGÍSTICOS Y OPERATIVOS NECESARIOS, PARA LA ORGANIZACIÓN Y EJECUCIÓN DE ACTIVIDADES Y EVENTOS INSTITUCIONALES REALIZADOS POR EL IDPAC”"/>
    <s v="O232020200991119_Otros servicios de la administración pública n.c.p."/>
    <s v="Licitación"/>
    <s v="Mayo "/>
    <s v="Junio"/>
    <n v="7"/>
    <s v="N/A"/>
    <n v="30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80101600;_x000a_81101500"/>
    <s v="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abitat "/>
    <s v="O232020200991119_Otros servicios de la administración pública n.c.p."/>
    <s v="Concurso de Meritos"/>
    <s v="Junio"/>
    <s v="Junio"/>
    <n v="3"/>
    <s v="N/A"/>
    <n v="108000000"/>
    <s v="Gerencia de Proyectos"/>
    <s v="1-100-F001_VA-Recursos distrito $27.000.000_x000a_3-100-I017 VA-Convenios $81.000.000"/>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s v="O232020200991119_Otros servicios de la administración pública n.c.p."/>
    <s v="CCE-16 Contratación Directa"/>
    <s v="Septiembre"/>
    <s v="Octubre "/>
    <n v="2"/>
    <s v="N/A"/>
    <n v="15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
    <s v="O232020200991119_Otros servicios de la administración pública n.c.p."/>
    <s v="CCE-16 Contratación Directa"/>
    <s v="Febrero"/>
    <s v="Febrero"/>
    <s v="10 meses y 24 dias"/>
    <n v="3300000"/>
    <n v="356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091 de 2023 &quo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quot;"/>
    <s v="O232020200991119_Otros servicios de la administración pública n.c.p."/>
    <s v="CCE-16 Contratación Directa"/>
    <s v="Diciembre"/>
    <s v="Diciembre"/>
    <n v="1"/>
    <n v="3300000"/>
    <n v="33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de apoyo a la gestión de manera temporal con _x000a_autonomía técnica y administrativa, para realizar y desarrollar la _x000a_promoción de procesos de movilización social y activación ciudadana en _x000a_territorio que se requieran en desarrollo del modelo de Participación Obras _x000a_con saldo Pedagógico para el Cuidado y la Participación Ciudadana. _x000a_"/>
    <s v="O232020200991119_Otros servicios de la administración pública n.c.p."/>
    <s v="CCE-16 Contratación Directa"/>
    <s v="Febrero "/>
    <s v="Febrero "/>
    <n v="2.5"/>
    <n v="3300000"/>
    <n v="825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_x000a_técnica y administrativa para coordinar acompañar y apoyar el componente _x000a_técnico, y el despliegue en territorio como parte de la metodología &quot;Obras _x000a_Con Saldo Pedagógico Para el Cuidado y la Participación Ciudadana&quot; en la _x000a_Gerencia de Proyectos del IDPAC."/>
    <s v="O232020200991119_Otros servicios de la administración pública n.c.p."/>
    <s v="CCE-16 Contratación Directa"/>
    <s v="Enero "/>
    <s v="Enero "/>
    <s v="2 meses_x000a_17 días"/>
    <n v="6180000"/>
    <n v="15862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realizar el desarrollo, ejecución y despliegue de acciones desde el componente ambiental, en las diferentes_x000a_actividades realizadas como parte de la metodología Obras Con Saldo pedagógico Para el Cuidado y la Participación Ciudadana."/>
    <s v="O232020200991119_Otros servicios de la administración pública n.c.p."/>
    <s v="CCE-16 Contratación Directa"/>
    <s v="Febrero "/>
    <s v="Febrero "/>
    <n v="7"/>
    <n v="3708000"/>
    <n v="25956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160 de 2023  &quot;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quot;"/>
    <s v="O232020200991119_Otros servicios de la administración pública n.c.p."/>
    <s v="CCE-16 Contratación Directa"/>
    <s v="Sepiembre"/>
    <s v="Septiembre  "/>
    <n v="3"/>
    <n v="3708000"/>
    <n v="11124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
    <s v="O232020200883990_Otros servicios profesionales, técnicos y empresariales n.c.p."/>
    <s v="CCE-16 Contratación Directa"/>
    <s v="Febrero "/>
    <s v="Febrero "/>
    <n v="7"/>
    <n v="4120000"/>
    <n v="288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099 de 2023 &quo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quot;"/>
    <s v="O232020200883990_Otros servicios profesionales, técnicos y empresariales n.c.p."/>
    <s v="CCE-16 Contratación Directa"/>
    <s v="Sepiembre"/>
    <s v="Septiembre  "/>
    <n v="3"/>
    <n v="4120000"/>
    <n v="123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ofesional para realizar  y desarrollar acciones sociales a través de talleres lúdicos, didácticos y culturales que promuevan la participación ciudadana en desarrollo de la metodología Obras Con Saldo Pedagógico."/>
    <s v="O232020200991119_Otros servicios de la administración pública n.c.p."/>
    <s v="CCE-16 Contratación Directa"/>
    <s v="Febrero "/>
    <s v="Febrero "/>
    <n v="7"/>
    <n v="3708000"/>
    <n v="25956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114 de 2023 &quot;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quot;"/>
    <s v="O232020200991119_Otros servicios de la administración pública n.c.p."/>
    <s v="CCE-16 Contratación Directa"/>
    <s v="Sepiembre"/>
    <s v="Septiembre  "/>
    <n v="3"/>
    <n v="3708000"/>
    <n v="11124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
    <s v="O232020200991119_Otros servicios de la administración pública n.c.p."/>
    <s v="CCE-16 Contratación Directa"/>
    <s v="Febrero"/>
    <s v="Febrero"/>
    <n v="7"/>
    <n v="4120000"/>
    <n v="288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234 de 2023 &quo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quot;"/>
    <s v="O232020200991119_Otros servicios de la administración pública n.c.p."/>
    <s v="CCE-16 Contratación Directa"/>
    <s v="Octubre"/>
    <s v="Octubre"/>
    <n v="2"/>
    <n v="4120000"/>
    <n v="82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
    <s v="O232020200991119_Otros servicios de la administración pública n.c.p."/>
    <s v="CCE-16 Contratación Directa"/>
    <s v="Febrero"/>
    <s v="Febrero"/>
    <n v="3"/>
    <n v="4120000"/>
    <n v="123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_x000a_administrativa para realizar la articulación, atender y gestionar la participación _x000a_incidente con las organizaciones sociales, comunales y comunitarias dentro de la _x000a_metodología Obras Con Saldo pedagógico Para el Cuidado y la Participación _x000a_Ciudadana en la Gerencia de Proyectos del IDPAC."/>
    <s v="O232020200991119_Otros servicios de la administración pública n.c.p."/>
    <s v="CCE-16 Contratación Directa"/>
    <s v="Febrero"/>
    <s v="Febrero"/>
    <n v="3"/>
    <n v="4120000"/>
    <n v="123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 Profesional para realizar acciones pedagógicas de  articulación y acompañamiento a las comunidades y organizaciones  sociales en territorio, como parte de la metodología Obras Con Saldo Pedagógico."/>
    <s v="O232020200991119_Otros servicios de la administración pública n.c.p."/>
    <s v="CCE-16 Contratación Directa"/>
    <s v="Febrero "/>
    <s v="Febrero "/>
    <n v="7"/>
    <n v="4120000"/>
    <n v="288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224 de 2023 &quot; Prestar los servicios profesionales de manera temporal, con autonomía técnica y administrativa para realizar acciones pedagógicas de articulación y acompañar a las comunidades y organizaciones sociales en territorio, como parte de la metodología Obras Con Saldo Pedagógico.&quot;"/>
    <s v="O232020200991119_Otros servicios de la administración pública n.c.p."/>
    <s v="CCE-16 Contratación Directa"/>
    <s v="Octubre"/>
    <s v="Octubre"/>
    <n v="2.5"/>
    <n v="4120000"/>
    <n v="10300000"/>
    <s v="Gerencia de Proyectos"/>
    <s v="1-100-F001_VA-Recursos distrito"/>
    <s v="NO"/>
    <s v="C 18"/>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
    <s v="O232020200991119_Otros servicios de la administración pública n.c.p._x000a__x000a_."/>
    <s v="CCE-16 Contratación Directa"/>
    <s v="Febrero "/>
    <s v="Febrero "/>
    <n v="7"/>
    <n v="4120000"/>
    <n v="288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218 de 2023 &quo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quot;"/>
    <s v="O232020200883990_Otros servicios profesionales, técnicos y empresariales n.c.p."/>
    <s v="CCE-16 Contratación Directa"/>
    <s v="Sepiembre"/>
    <s v="Septiembre  "/>
    <n v="3"/>
    <n v="4120000"/>
    <n v="123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
    <s v="O232020200991119_Otros servicios de la administración pública n.c.p."/>
    <s v="CCE-16 Contratación Directa"/>
    <s v="Febrero "/>
    <s v="Febrero "/>
    <n v="7"/>
    <n v="3708000"/>
    <n v="25956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301 de 2023 &quo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quot;"/>
    <s v="O232020200991119_Otros servicios de la administración pública n.c.p."/>
    <s v="CCE-16 Contratación Directa"/>
    <s v="Octubre"/>
    <s v="Octubre"/>
    <s v="1 mes y 26 dias"/>
    <n v="3708000"/>
    <n v="70412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de manera temporalcon autonomía técnica y administrativa, pararealizarel  despliegue  de  acciones  sociales  en  territorio,  así  como  el  apoyo  logístico  requerido  en  desarrollo  de  la  metodología &quot;Obras Con Saldo pedagógico Para el Cuidado y la ParticipaciónCiudadana”"/>
    <s v="O232020200991119_Otros servicios de la administración pública n.c.p."/>
    <s v="CCE-16 Contratación Directa"/>
    <s v="Febrero"/>
    <s v="Febrero"/>
    <n v="7"/>
    <n v="3200000"/>
    <n v="224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194 de 2023 &quot;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quot; "/>
    <s v="O232020200991119_Otros servicios de la administración pública n.c.p."/>
    <s v="CCE-16 Contratación Directa"/>
    <s v="Octubre"/>
    <s v="Octubre"/>
    <n v="3.5"/>
    <n v="3200000"/>
    <n v="112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Febrero"/>
    <s v="Febrero"/>
    <n v="7"/>
    <n v="4120000"/>
    <n v="288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Octubre"/>
    <s v="Octubre"/>
    <n v="4"/>
    <n v="4120000"/>
    <n v="1648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
    <s v="O232020200991119_Otros servicios de la administración pública n.c.p."/>
    <s v="CCE-16 Contratación Directa"/>
    <s v="Febrero"/>
    <s v="Febrero"/>
    <n v="7"/>
    <n v="3400000"/>
    <n v="238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256 de 2023 &quot;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quot;"/>
    <s v="O232020200991119_Otros servicios de la administración pública n.c.p."/>
    <s v="CCE-16 Contratación Directa"/>
    <s v="Octubre"/>
    <s v="Octubre"/>
    <n v="3.5"/>
    <n v="3400000"/>
    <n v="119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s v="O232020200991119_Otros servicios de la administración pública n.c.p."/>
    <s v="CCE-16 Contratación Directa"/>
    <s v="Febrero"/>
    <s v="Febrero"/>
    <n v="7"/>
    <n v="2680000"/>
    <n v="187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182 de 2023 &quot;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quot;"/>
    <s v="O232020200991119_Otros servicios de la administración pública n.c.p."/>
    <s v="CCE-16 Contratación Directa"/>
    <s v="Sepiembre"/>
    <s v="Septiembre  "/>
    <s v="3 MESES Y 7 DIAS"/>
    <n v="2680000"/>
    <n v="8665333"/>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
    <s v="O232020200991119_Otros servicios de la administración pública n.c.p."/>
    <s v="CCE-16 Contratación Directa"/>
    <s v="Febrero"/>
    <s v="Febrero"/>
    <n v="7"/>
    <n v="3420000"/>
    <n v="2394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282 de 2023 &quot;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quot;"/>
    <s v="O232020200991119_Otros servicios de la administración pública n.c.p."/>
    <s v="CCE-16 Contratación Directa"/>
    <s v="Octubre"/>
    <s v="Octubre"/>
    <n v="3"/>
    <n v="3420000"/>
    <n v="1026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s v="O232020200883990_Otros servicios profesionales, técnicos y empresariales n.c.p."/>
    <s v="CCE-16 Contratación Directa"/>
    <s v="Febrero"/>
    <s v="Febrero"/>
    <n v="7"/>
    <n v="4330000"/>
    <n v="3031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s v="O232020200883990_Otros servicios profesionales, técnicos y empresariales n.c.p."/>
    <s v="CCE-16 Contratación Directa"/>
    <s v="Sepiembre"/>
    <s v="Septiembre  "/>
    <n v="4.5"/>
    <n v="4330000"/>
    <n v="19485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Febrero"/>
    <s v="Febrero"/>
    <n v="7"/>
    <n v="2600000"/>
    <n v="182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Sepiembre"/>
    <s v="Septiembre  "/>
    <n v="4"/>
    <n v="2600000"/>
    <n v="104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s v="O232020200883990_Otros servicios profesionales, técnicos y empresariales n.c.p."/>
    <s v="CCE-16 Contratación Directa"/>
    <s v="Febrero"/>
    <s v="Febrero"/>
    <n v="7"/>
    <n v="4490000"/>
    <n v="3143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s v="O232020200883990_Otros servicios profesionales, técnicos y empresariales n.c.p."/>
    <s v="CCE-16 Contratación Directa"/>
    <s v="Sepiembre"/>
    <s v="Septiembre  "/>
    <n v="5"/>
    <n v="4490000"/>
    <n v="2245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ción de servicios de interpretación de lengua de señas colombiana para garantizar la accesibilidad y el acceso a la información de las personas con discapacidad auditiva."/>
    <s v="O232020200991119_Otros servicios de la administración pública n.c.p."/>
    <s v="CCE-10_x000a_Mínima Cuantía"/>
    <s v="Septiembre"/>
    <s v="Octubre "/>
    <n v="8"/>
    <s v="N/A"/>
    <n v="2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Febrero"/>
    <s v="Febrero"/>
    <n v="7"/>
    <n v="2600000"/>
    <n v="182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Sepiembre"/>
    <s v="Septiembre  "/>
    <n v="4.5"/>
    <n v="2600000"/>
    <n v="117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la implementación, evaluación y seguimiento de la estrategia &quot;Pactos con Participación&quot;"/>
    <s v="O232020200991119_Otros servicios de la administración pública n.c.p."/>
    <s v="CCE-16 Contratación Directa"/>
    <s v="Enero"/>
    <s v="Enero"/>
    <n v="7"/>
    <n v="4277000"/>
    <n v="29939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 Profesional para acompañar la implementación, evaluación y seguimiento de la estrategia &quot;Pactos con Participación&quot;"/>
    <s v="O232020200991119_Otros servicios de la administración pública n.c.p."/>
    <s v="CCE-16 Contratación Directa"/>
    <s v="Septiembre"/>
    <s v="Octubre "/>
    <n v="3"/>
    <n v="4277000"/>
    <n v="12831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coordinar el equipo de la estrategia &quot;Pactando&quot;  y realizar seguimiento, sistematización y articulación de su trabajo con las dinámicas de IDPAC y de otras entidades"/>
    <s v="O232020200991119_Otros servicios de la administración pública n.c.p."/>
    <s v="CCE-16 Contratación Directa"/>
    <s v="Enero"/>
    <s v="Enero"/>
    <n v="7"/>
    <n v="4700000"/>
    <n v="329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coordinar el equipo de la estrategia &quot;Pactando&quot;  y realizar seguimiento, sistematización y articulación de su trabajo con las dinámicas de IDPAC y de otras entidades"/>
    <s v="O232020200991119_Otros servicios de la administración pública n.c.p."/>
    <s v="CCE-16 Contratación Directa"/>
    <s v="Agosto"/>
    <s v="Septiembre"/>
    <n v="6"/>
    <n v="4700000"/>
    <n v="282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delantar la implementación, seguimiento, consolidación, sistematización y reportes que sean necesarios en el marco del proyecto estratégico &quot;Pactando&quot;"/>
    <s v="O232020200991119_Otros servicios de la administración pública n.c.p."/>
    <s v="CCE-16 Contratación Directa"/>
    <s v="Enero"/>
    <s v="Enero"/>
    <n v="7"/>
    <n v="3605000"/>
    <n v="25235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delantar la implementación, seguimiento, consolidación, sistematización y reportes que sean necesarios en el marco del proyecto estratégico &quot;Pactando&quot;"/>
    <s v="O232020200991119_Otros servicios de la administración pública n.c.p."/>
    <s v="CCE-16 Contratación Directa"/>
    <s v="Septiembre"/>
    <s v="Septiembre"/>
    <n v="4"/>
    <n v="3605000"/>
    <n v="1442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s de apoyo a la gestión para atender y aportar en la implementación de la estrategia &quot;Pactando&quot;"/>
    <s v="O232020200991119_Otros servicios de la administración pública n.c.p."/>
    <s v="CCE-16 Contratación Directa"/>
    <s v="Enero"/>
    <s v="Enero"/>
    <n v="7"/>
    <n v="3090000"/>
    <n v="2163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s de apoyo a la gestión para atender y aportar en la implementación de la estrategia &quot;Pactando&quot;"/>
    <s v="O232020200991119_Otros servicios de la administración pública n.c.p."/>
    <s v="CCE-16 Contratación Directa"/>
    <s v="Agosto"/>
    <s v="Septiembre"/>
    <n v="4"/>
    <n v="3090000"/>
    <n v="1236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 de apoyo para la implementación y gestión territorial del proyecto estratégico &quot;PACTANDO&quot; en articulación con otras dependencias de Idpac y entidades "/>
    <s v="O232020200991119_Otros servicios de la administración pública n.c.p."/>
    <s v="CCE-16 Contratación Directa"/>
    <s v="Enero"/>
    <s v="Enero"/>
    <n v="7"/>
    <n v="3421001"/>
    <n v="23947007"/>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Adición y prorroga del contrato 331-2023 para prestar los servicios de apoyo a la gestión de manera temporal, con autonomía técnica y administrativa para apoyar la implementación y gestión territorial del proyecto estratégico &quot;PACTANDO&quot; en articulación con otras dependencias de Idpac y entidades."/>
    <s v="O232020200991119_Otros servicios de la administración pública n.c.p."/>
    <s v="CCE-16 Contratación Directa"/>
    <s v="Noviembre"/>
    <s v="Noviembre"/>
    <n v="1"/>
    <n v="3421001"/>
    <n v="3421001"/>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estar los servicios profesionales  para realizar gestión territorial de la participación atendiendo los procesos de pactos con participación que se adelanten desde la SPP y el IDPAC."/>
    <s v="O232020200991119_Otros servicios de la administración pública n.c.p."/>
    <s v="CCE-16 Contratación Directa"/>
    <s v="Enero"/>
    <s v="Enero"/>
    <n v="7"/>
    <n v="3421001"/>
    <n v="23947007"/>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
    <s v="O232020200991119_Otros servicios de la administración pública n.c.p."/>
    <s v="CCE-16 Contratación Directa"/>
    <s v="Noviembre"/>
    <s v="Noviembre"/>
    <n v="3"/>
    <n v="3421001"/>
    <n v="10263003"/>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para  aplicar las estrategias de mediación de conflictos y participación ciudadana "/>
    <s v="O232020200991119_Otros servicios de la administración pública n.c.p."/>
    <s v="CCE-16 Contratación Directa"/>
    <s v="Enero"/>
    <s v="Enero"/>
    <n v="7"/>
    <n v="3708000"/>
    <n v="2595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
    <s v="O232020200991119_Otros servicios de la administración pública n.c.p."/>
    <s v="CCE-16 Contratación Directa"/>
    <s v="Sepiembre"/>
    <s v="Octubre "/>
    <n v="2"/>
    <n v="3708000"/>
    <n v="741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para  orientar la implementación de los &quot;Pactos con Participación&quot; y aportar en la articulación distrital y local"/>
    <s v="O232020200991119_Otros servicios de la administración pública n.c.p."/>
    <s v="CCE-16 Contratación Directa"/>
    <s v="Enero"/>
    <s v="Enero"/>
    <n v="7"/>
    <n v="4277000"/>
    <n v="29939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Adiccion y prorroga al contrato  310 -2023 para prestar los servicios profesionales de manera temporal, con autonomía técnica y administrativa para orientar la implementación de los &quot;Pactos con Participación&quot; y aportar en la articulación distrital y local como estrategia de la SPP."/>
    <s v="O232020200991119_Otros servicios de la administración pública n.c.p."/>
    <s v="CCE-16 Contratación Directa"/>
    <s v="Sepiembre"/>
    <s v="Octubre "/>
    <n v="2"/>
    <n v="4277000"/>
    <n v="8554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la implementación y seguimiento del proyecto estratégico Pactando"/>
    <s v="O232020200991119_Otros servicios de la administración pública n.c.p."/>
    <s v="CCE-16 Contratación Directa"/>
    <s v="Enero"/>
    <s v="Enero"/>
    <n v="7"/>
    <n v="4500000"/>
    <n v="315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la implementación y seguimiento del proyecto estratégico Pactando"/>
    <s v="O232020200991119_Otros servicios de la administración pública n.c.p."/>
    <s v="CCE-16 Contratación Directa"/>
    <s v="Agosto"/>
    <s v="Septiembre"/>
    <n v="6"/>
    <n v="4500000"/>
    <n v="27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realizar la gestión territorial en materia de participación atendiendo los procesos de la estrategia pactando que adelante la SPP. "/>
    <s v="O232020200991119_Otros servicios de la administración pública n.c.p."/>
    <s v="CCE-16 Contratación Directa"/>
    <s v="Enero"/>
    <s v="Enero"/>
    <n v="10"/>
    <n v="5000000"/>
    <n v="50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Agosto"/>
    <s v="Septiembre"/>
    <n v="2"/>
    <n v="2138000"/>
    <n v="427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Agosto"/>
    <s v="Septiembre"/>
    <n v="2"/>
    <n v="2138000"/>
    <n v="427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Agosto"/>
    <s v="Septiembre"/>
    <n v="2"/>
    <n v="2138000"/>
    <n v="427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266000"/>
    <n v="1586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1"/>
    <s v="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Septiembre"/>
    <s v="Octubre"/>
    <n v="3.5"/>
    <n v="2266000"/>
    <n v="7931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266000"/>
    <n v="1586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Agosto"/>
    <s v="Septiembre"/>
    <n v="3"/>
    <n v="2266000"/>
    <n v="6798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Sepiembre"/>
    <s v="Octubre "/>
    <n v="2"/>
    <n v="2138000"/>
    <n v="427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266000"/>
    <n v="1586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Agosto"/>
    <s v="Septiembre"/>
    <n v="2"/>
    <n v="2266000"/>
    <n v="453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266000"/>
    <n v="1586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Agosto"/>
    <s v="Septiembre"/>
    <n v="2"/>
    <n v="2266000"/>
    <n v="453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266000"/>
    <n v="1586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
    <s v="O232020200991119_Otros servicios de la administración pública n.c.p."/>
    <s v="CCE-16 Contratación Directa"/>
    <s v="Septiembre"/>
    <s v="Octubre "/>
    <n v="2"/>
    <n v="2266000"/>
    <n v="453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Septiembre "/>
    <s v="Octubre "/>
    <n v="2"/>
    <n v="2138000"/>
    <n v="427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aquén o en la que le asigne el supervisor"/>
    <s v="O232020200991119_Otros servicios de la administración pública n.c.p."/>
    <s v="CCE-16 Contratación Directa"/>
    <s v="Enero"/>
    <s v="Enero"/>
    <n v="7"/>
    <n v="4000000"/>
    <n v="28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
    <s v="O232020200991119_Otros servicios de la administración pública n.c.p."/>
    <s v="CCE-16 Contratación Directa"/>
    <s v="Sepiembre"/>
    <s v="Octubre "/>
    <n v="2"/>
    <n v="4000000"/>
    <n v="8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hapinero o en la que le asigne el supervisor. "/>
    <s v="O232020200991119_Otros servicios de la administración pública n.c.p."/>
    <s v="CCE-16 Contratación Directa"/>
    <s v="Enero"/>
    <s v="Enero"/>
    <n v="7"/>
    <n v="3849000"/>
    <n v="26943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hapinero o en la que le asigne el supervisor. "/>
    <s v="O232020200991119_Otros servicios de la administración pública n.c.p."/>
    <s v="CCE-16 Contratación Directa"/>
    <s v="Julio"/>
    <s v="Agosto "/>
    <n v="3"/>
    <n v="3849000"/>
    <n v="11547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Septiembre "/>
    <s v="Octubre "/>
    <n v="3"/>
    <n v="2266000"/>
    <n v="6798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 Cristobal o en la que le asigne el supervisor."/>
    <s v="O232020200991119_Otros servicios de la administración pública n.c.p."/>
    <s v="CCE-16 Contratación Directa"/>
    <s v="Enero"/>
    <s v="Enero"/>
    <n v="7"/>
    <n v="4000000"/>
    <n v="28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
    <s v="O232020200991119_Otros servicios de la administración pública n.c.p."/>
    <s v="CCE-16 Contratación Directa"/>
    <s v="Noviembre"/>
    <s v="Noviembre"/>
    <n v="1"/>
    <n v="4000000"/>
    <n v="4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me o en la que le asigne el supervisor."/>
    <s v="O232020200991119_Otros servicios de la administración pública n.c.p."/>
    <s v="CCE-16 Contratación Directa"/>
    <s v="Enero"/>
    <s v="Enero"/>
    <n v="7"/>
    <n v="4686500"/>
    <n v="32805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
    <s v="O232020200991119_Otros servicios de la administración pública n.c.p."/>
    <s v="CCE-16 Contratación Directa"/>
    <s v="Agosto"/>
    <s v="Septiembre"/>
    <n v="3"/>
    <n v="4686500"/>
    <n v="14059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la estrategia de articulación territorial de IDPAC  en la localidad  de Bosa o en la que le asigne el supervisor."/>
    <s v="O232020200991119_Otros servicios de la administración pública n.c.p."/>
    <s v="CCE-16 Contratación Directa"/>
    <s v="Enero"/>
    <s v="Enero"/>
    <n v="7"/>
    <n v="4686500"/>
    <n v="32805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
    <s v="O232020200991119_Otros servicios de la administración pública n.c.p."/>
    <s v="CCE-16 Contratación Directa"/>
    <s v="Agosto"/>
    <s v="Septiembre"/>
    <n v="3"/>
    <n v="4686500"/>
    <n v="14059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Kennedy o en la que le asigne el supervisor."/>
    <s v="O232020200991119_Otros servicios de la administración pública n.c.p."/>
    <s v="CCE-16 Contratación Directa"/>
    <s v="Enero"/>
    <s v="Enero"/>
    <n v="7"/>
    <n v="4686500"/>
    <n v="32805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
    <s v="O232020200991119_Otros servicios de la administración pública n.c.p."/>
    <s v="CCE-16 Contratación Directa"/>
    <s v="Septiembre "/>
    <s v="Octubre "/>
    <n v="2.5"/>
    <n v="4686500"/>
    <n v="1171625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uba o en la que le asigne el supervisor."/>
    <s v="O232020200991119_Otros servicios de la administración pública n.c.p."/>
    <s v="CCE-16 Contratación Directa"/>
    <s v="Enero"/>
    <s v="Febrero"/>
    <n v="7"/>
    <n v="4490000"/>
    <n v="3143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uba o en la que le asigne el supervisor."/>
    <s v="O232020200991119_Otros servicios de la administración pública n.c.p."/>
    <s v="CCE-16 Contratación Directa"/>
    <s v="Septiembre"/>
    <s v="Octubre "/>
    <n v="2.5"/>
    <n v="4686500"/>
    <n v="1171625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la estrategia de articulación territorial de IDPAC  que lidera la subdirección de promoción"/>
    <s v="O232020200991119_Otros servicios de la administración pública n.c.p."/>
    <s v="CCE-16 Contratación Directa"/>
    <s v="Enero"/>
    <s v="Enero"/>
    <n v="7"/>
    <n v="4686500"/>
    <n v="32805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Rafael Uribe Uribe o en la que le asigne el supervisor."/>
    <s v="O232020200991119_Otros servicios de la administración pública n.c.p."/>
    <s v="CCE-16 Contratación Directa"/>
    <s v="Enero"/>
    <s v="Enero"/>
    <n v="7"/>
    <n v="4686500"/>
    <n v="328055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Rafael Uribe Uribe o en la que le asigne el supervisor."/>
    <s v="O232020200991119_Otros servicios de la administración pública n.c.p."/>
    <s v="CCE-16 Contratación Directa"/>
    <s v="Agosto"/>
    <s v="Septiembre"/>
    <n v="2.5"/>
    <n v="4686500"/>
    <n v="1171625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iudad Bolivar o en la que le asigne el supervisor."/>
    <s v="O232020200991119_Otros servicios de la administración pública n.c.p."/>
    <s v="CCE-16 Contratación Directa"/>
    <s v="Enero"/>
    <s v="Enero"/>
    <n v="7"/>
    <n v="4000000"/>
    <n v="28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
    <s v="O232020200991119_Otros servicios de la administración pública n.c.p."/>
    <s v="CCE-16 Contratación Directa"/>
    <s v="Septiembre "/>
    <s v="Octubre "/>
    <n v="2.5"/>
    <n v="4000000"/>
    <n v="10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el equipo de referentes de la participación en el Distrito, además de reallizar seguimiento, diseño, sistematización y articulación con las dinámicas de IDPAC y de otras entidades del orden distrital y regional."/>
    <s v="O232020200991119_Otros servicios de la administración pública n.c.p."/>
    <s v="CCE-16 Contratación Directa"/>
    <s v="Enero"/>
    <s v="Enero"/>
    <n v="7"/>
    <n v="3845927"/>
    <n v="26921489"/>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
    <s v="O232020200991119_Otros servicios de la administración pública n.c.p."/>
    <s v="CCE-16 Contratación Directa"/>
    <s v="Agosto"/>
    <s v="Septiembre"/>
    <n v="3"/>
    <n v="3845927"/>
    <n v="11537781"/>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ulsar, desarrollar y evaluar las estrategias de trabajo de la Casa de Experiencias de la Participación, con énfasis en la participación de niños y niñas."/>
    <s v="O232020200991119_Otros servicios de la administración pública n.c.p."/>
    <s v="CCE-16 Contratación Directa"/>
    <s v="Enero"/>
    <s v="Enero"/>
    <n v="2"/>
    <n v="3708000"/>
    <n v="741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o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s v="O232020200991119_Otros servicios de la administración pública n.c.p."/>
    <s v="CCE-16 Contratación Directa"/>
    <s v="Marzo "/>
    <s v="Abril "/>
    <n v="1"/>
    <n v="3708000"/>
    <n v="3708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compañar  administrativamente los procesos de la Subdirección de Promoción de la Participación"/>
    <s v="O232020200883990_Otros servicios profesionales, técnicos y empresariales n.c.p."/>
    <s v="CCE-16 Contratación Directa"/>
    <s v="Enero"/>
    <s v="Enero"/>
    <n v="7"/>
    <n v="5025000"/>
    <n v="35175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
    <s v="O232020200883990_Otros servicios profesionales, técnicos y empresariales n.c.p."/>
    <s v="CCE-16 Contratación Directa"/>
    <s v="Septiembre "/>
    <s v="Octubre "/>
    <n v="3"/>
    <n v="3250000"/>
    <n v="975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compañar la planeación e implementación de las acciones populares y proyectos estrategicos que lidera la SPP"/>
    <s v="O232020200883990_Otros servicios profesionales, técnicos y empresariales n.c.p."/>
    <s v="CCE-16 Contratación Directa"/>
    <s v="Enero"/>
    <s v="Enero"/>
    <n v="3.2333333"/>
    <n v="3421500"/>
    <n v="11062849.885949999"/>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s de apoyo a la gestión para Servicios de apoyo a la gestión para apoyar la organización de agendas, asuntos administratíisvos, logísticos de la Subdirección de Promoción"/>
    <s v="O232020200883990_Otros servicios profesionales, técnicos y empresariales n.c.p."/>
    <s v="CCE-16 Contratación Directa"/>
    <s v="Enero"/>
    <s v="Enero"/>
    <n v="10"/>
    <n v="3421000"/>
    <n v="3421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el seguimiento y consolidación de respuestas a  peticiones  registradas en los sistemas de correspondencia  y elaboración de reportes de planeación que requiera la subdirección"/>
    <s v="O232020200883990_Otros servicios profesionales, técnicos y empresariales n.c.p."/>
    <s v="CCE-16 Contratación Directa"/>
    <s v="Enero"/>
    <s v="Enero"/>
    <n v="7"/>
    <n v="4800000"/>
    <n v="336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
    <s v="O232020200883990_Otros servicios profesionales, técnicos y empresariales n.c.p."/>
    <s v="CCE-16 Contratación Directa"/>
    <s v="Agosto"/>
    <s v="Septiembre"/>
    <n v="3"/>
    <n v="4800000"/>
    <n v="144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el proceso de revisión y verificación de cuentas de cobro de la subdirección de promoción de la participación."/>
    <s v="O232020200883990_Otros servicios profesionales, técnicos y empresariales n.c.p."/>
    <s v="CCE-16 Contratación Directa"/>
    <s v="Enero"/>
    <s v="Enero"/>
    <n v="7"/>
    <n v="2672850"/>
    <n v="1870995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el proceso de revisión y verificación de cuentas de cobro de la subdirección de promoción de la participación."/>
    <s v="O232020200883990_Otros servicios profesionales, técnicos y empresariales n.c.p."/>
    <s v="CCE-16 Contratación Directa"/>
    <s v="Agosto"/>
    <s v="Septiembre"/>
    <n v="6"/>
    <n v="2672850"/>
    <n v="160371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realizar la consolidación, seguimiento y reporte de las estrategias territoriales de la Subdirección de Promoción de la Participación"/>
    <s v="O232020200991119_Otros servicios de la administración pública n.c.p."/>
    <s v="CCE-16 Contratación Directa"/>
    <s v="Enero"/>
    <s v="Enero"/>
    <n v="7"/>
    <n v="2994000"/>
    <n v="20958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realizar la consolidación, seguimiento y reporte de las estrategias territoriales de la Subdirección de Promoción de la Participación"/>
    <s v="O232020200991119_Otros servicios de la administración pública n.c.p."/>
    <s v="CCE-16 Contratación Directa"/>
    <s v="Agosto"/>
    <s v="Septiembre"/>
    <n v="3"/>
    <n v="2994000"/>
    <n v="8982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realizar actividades en materia presupuestal y financiera de la Subdirección de Promoción de la Participación. "/>
    <s v="O232020200883990_Otros servicios profesionales, técnicos y empresariales n.c.p."/>
    <s v="CCE-16 Contratación Directa"/>
    <s v="Enero"/>
    <s v="Enero"/>
    <n v="10"/>
    <n v="4878600"/>
    <n v="4878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jurídicamente en los procesos y proyectos de la Subdirección de Promoción de la Participación. "/>
    <s v="O232020200883990_Otros servicios profesionales, técnicos y empresariales n.c.p."/>
    <s v="CCE-16 Contratación Directa"/>
    <s v="Enero"/>
    <s v="Enero"/>
    <n v="10"/>
    <n v="5025000"/>
    <n v="5025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hacer seguimiento, sistematización, consolidación, reportes de los proyectos de inversión, MIPG, SIGPARTICIPO, plan de acción, planes de mejoramiento y demás actividades requeridas en asuntos de planeación de la Subdirección de Promoción de la Participación."/>
    <s v="O232020200883990_Otros servicios profesionales, técnicos y empresariales n.c.p."/>
    <s v="CCE-16 Contratación Directa"/>
    <s v="Enero"/>
    <s v="Enero"/>
    <n v="10"/>
    <n v="5500000"/>
    <n v="55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poyar la gestión documental, contractual y de información de la Subdirección de Promoción de la Participación"/>
    <s v="O232020200883990_Otros servicios profesionales, técnicos y empresariales n.c.p."/>
    <s v="CCE-16 Contratación Directa"/>
    <s v="Enero"/>
    <s v="Enero"/>
    <n v="7"/>
    <n v="2138000"/>
    <n v="14966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poyar la gestión documental, contractual y de información de la Subdirección de Promoción de la Participación"/>
    <s v="O232020200883990_Otros servicios profesionales, técnicos y empresariales n.c.p."/>
    <s v="CCE-16 Contratación Directa"/>
    <s v="Agosto"/>
    <s v="Septiembre"/>
    <n v="6"/>
    <n v="2138000"/>
    <n v="12828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iseñar estrategias de comunicación que promuevan e impulsen la participación "/>
    <s v="O232020200883990_Otros servicios profesionales, técnicos y empresariales n.c.p."/>
    <s v="CCE-16 Contratación Directa"/>
    <s v="Octubre"/>
    <s v="Octubre "/>
    <n v="3"/>
    <n v="4661941"/>
    <n v="13985824"/>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s v="80141600;80141900;80111600;81141600"/>
    <s v="Prestación de servicios logísticos y operativos necesarios para la organización y ejecución de actividades y eventos institucionales realizados por el IDPAC."/>
    <s v="O232020200991119_Otros servicios de la administración pública n.c.p."/>
    <s v="Licitación Pública"/>
    <s v="Marzo "/>
    <s v="Mayo"/>
    <n v="7"/>
    <s v="N/A"/>
    <n v="19327397"/>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s v="NA"/>
    <s v="Pago de pasivo exigible del Contrato No.671-2021 &quot;Prestar los servicios de Agencia de Medios y pauta digital como apoyo para las campañas y demás actividades de la Oficina Asesora de Comunicaciones del Instituto Distrital de la Participación y Acción Comunal - IDPAC.&quot;"/>
    <s v="O232020200991119_Otros servicios de la administración pública n.c.p."/>
    <s v="NA"/>
    <s v="Mayo"/>
    <s v="Mayo"/>
    <n v="1"/>
    <s v="N/A"/>
    <n v="597987"/>
    <s v="Oficina Asesora de Comunicaciones"/>
    <s v="1-601-F001 PAS-Otr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_x000a_disciplinarios adelantados contra funcionarios y exfuncionarios del IDPAC de la Oficina Asesora Jurídica."/>
    <s v="O232020200883990_Otros servicios profesionales, técnicos y empresariales n.c.p."/>
    <s v="CCE-16 Contratación Directa"/>
    <s v="Febrero"/>
    <s v="Febrero"/>
    <n v="7"/>
    <n v="2400000"/>
    <n v="16800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
    <s v="O232020200883990_Otros servicios profesionales, técnicos y empresariales n.c.p."/>
    <s v="CCE-16 Contratación Directa"/>
    <s v="Septiembre"/>
    <s v="Octubre "/>
    <n v="3.5"/>
    <n v="2400000"/>
    <n v="8400000"/>
    <s v="Oficina Jurídica"/>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_Otros servicios profesionales, técnicos y empresariales n.c.p."/>
    <s v="CCE-16 Contratación Directa"/>
    <s v="Noviembre"/>
    <s v="Noviembre"/>
    <n v="1"/>
    <n v="3167400"/>
    <n v="3167400"/>
    <s v="Secretaria General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1"/>
    <s v="Servicios de apoyo para la asistencia técnica de la plataforma Moodle de formación virtual de la Escuela de Participación   "/>
    <s v="O232020200992913 Servicios de educación para la formación y el trabajo"/>
    <s v="CCE-16 Contratación Directa"/>
    <s v="Enero"/>
    <s v="Febrero"/>
    <n v="8"/>
    <n v="3420000"/>
    <n v="27360000"/>
    <s v="Gerencia Escuela de Participación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a realización de acciones tendientes a la participación de las Organizaciones Sociales que trabajan con víctimas del conflicto armado en las diferentes localidades del Distrito Capital."/>
    <s v="O232020200991119_Otros servicios de la administración pública n.c.p."/>
    <s v="CCE-16 Contratación Directa"/>
    <s v="Enero"/>
    <s v="Febrero"/>
    <n v="5"/>
    <n v="4000000"/>
    <n v="20000000"/>
    <s v="Nuevas Expresione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la realización de acciones tendientes a la participación de las Organizaciones Sociales que trabajan con víctimas del conflicto armado en las diferentes localidades del Distrito Capital."/>
    <s v="O232020200991119_Otros servicios de la administración pública n.c.p."/>
    <s v="CCE-16 Contratación Directa"/>
    <s v="Septiembre"/>
    <s v="Octubre "/>
    <n v="3"/>
    <n v="4000000"/>
    <n v="12000000"/>
    <s v="Nuevas Expresione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596 -2023&quo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quot;"/>
    <s v="O232020200991119_Otros servicios de la administración pública n.c.p."/>
    <s v="CCE-16 Contratación Directa"/>
    <s v="Diciembre"/>
    <s v="Diciembre"/>
    <s v="13 días"/>
    <n v="4000000"/>
    <n v="1733333.03"/>
    <s v="Nuevas Expresione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urge la necesidad de contar con recurso humano que preste sus servicios profesionales para desarrollar procesos de fortalecimiento de la  participación ciudadana de las comunidades NARP  en las localidades de que le sean asignadas por el supervisor."/>
    <s v="O232020200991119_Otros servicios de la administración pública n.c.p."/>
    <s v="CCE-16 Contratación Directa"/>
    <s v="Enero"/>
    <s v="Febrero"/>
    <s v="20 días"/>
    <n v="3421001"/>
    <n v="2280667"/>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
    <s v="O232020200991119_Otros servicios de la administración pública n.c.p."/>
    <s v="CCE-16 Contratación Directa"/>
    <s v="Noviembre"/>
    <s v="Noviembre"/>
    <s v="2 MESES Y 4 DIAS"/>
    <n v="3421001"/>
    <n v="7298135"/>
    <s v="GERENCIA ETNIA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
    <s v="O232020200991119_Otros servicios de la administración pública n.c.p."/>
    <s v="CCE-16 Contratación Directa"/>
    <s v="Enero"/>
    <s v="Febrero"/>
    <n v="5"/>
    <n v="2800000"/>
    <n v="14000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
    <s v="O232020200991119_Otros servicios de la administración pública n.c.p."/>
    <s v="CCE-16 Contratación Directa"/>
    <s v="Sepiembre"/>
    <s v="Octubre "/>
    <n v="2"/>
    <n v="2800000"/>
    <n v="5600000"/>
    <s v="Gerencia de  Etnias "/>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nio"/>
    <s v="Junio"/>
    <s v="6 MESES Y 5 DÍAS"/>
    <n v="3394880"/>
    <n v="20935093"/>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s v="NA"/>
    <s v="Recurso disponible para pago de pasivos exigibles de la gerencia de Instancias y mecanismos de participación"/>
    <s v="0232020200991119_Otros servicios de la administración pública n.c.p"/>
    <s v="NA"/>
    <s v="Octubre"/>
    <s v="Noviembre"/>
    <n v="1"/>
    <n v="8117246"/>
    <n v="8117246"/>
    <s v="Gerencia de Instancias y Mecanismos de Participación"/>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
    <s v="O232020200991119_Otros servicios de la administración pública n.c.p."/>
    <s v="CCE-16 Contratación Directa"/>
    <s v="Febrero"/>
    <s v="Febrero"/>
    <s v="7 meses"/>
    <n v="2600000"/>
    <n v="18200000"/>
    <s v="Gerencia de Proyectos.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
    <s v="O232020200991119_Otros servicios de la administración pública n.c.p."/>
    <s v="CCE-16 Contratación Directa"/>
    <s v="Octubre"/>
    <s v="Octubre"/>
    <s v="3 meses"/>
    <n v="2600000"/>
    <n v="7800000"/>
    <s v="Gerencia de Proyectos.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y apoyar la estrategia de alianzas y redes de la Escuela de Participación."/>
    <s v="O232020200992913 Servicios de educación para la formación y el trabajo"/>
    <s v="CCE-16 Contratación Directa"/>
    <s v="Septiembre"/>
    <s v="Octubre "/>
    <n v="4"/>
    <n v="4125000"/>
    <n v="16500000"/>
    <s v="Gerencia Escuela de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80141600, 80141900, 80111600, 81141600"/>
    <s v="Prestación de servicios logísticos y operativos para la organización y ejecución de actividades y eventos realizados por el IDPAC"/>
    <s v="O232020200991119_Otros servicios de la administración pública n.c.p."/>
    <s v="CCE-02 Licitación Pública"/>
    <s v="Marzo "/>
    <s v="Mayo"/>
    <n v="7"/>
    <s v="N/A"/>
    <n v="38448811"/>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estar el servicio de transporte público terrestre automotor de pasajeros para las  diferentes  actividades y eventos  institucionales del IDPAC"/>
    <s v="O232020200664114_Servicios de transporte terrestre especial local de pasajeros "/>
    <s v="CCE-99 - Selección Abreviada Acuerdo Marco"/>
    <s v="Junio"/>
    <s v="JULIO "/>
    <n v="6"/>
    <s v="N/A"/>
    <n v="90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estación de servicios de interpretación de lengua de señas colombiana para garantizar la accesibilidad y el acceso a la información de las personas con discapacidad auditiva. "/>
    <s v="O232020200991119_Otros servicios de la administración pública n.c.p."/>
    <s v="CCE-10_x000a_Mínima Cuantía"/>
    <s v="Septiembre"/>
    <s v="Octubre "/>
    <n v="8"/>
    <s v="N/A"/>
    <n v="4000000"/>
    <s v="Subdirección de Promoción de la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s v="80141600;80141900;80111600;81141600"/>
    <s v="PRESTAR LOS SERVICIOS LOGÍSTICOS Y OPERATIVOS NECESARIOS, PARA LA ORGANIZACIÓN Y EJECUCIÓN DE ACTIVIDADES Y EVENTOS INSTITUCIONALES REALIZADOS POR EL IDPAC"/>
    <s v="O232020200991119_Otros servicios de la administración pública n.c.p."/>
    <s v="Licitación Pública"/>
    <s v="Febrero"/>
    <s v="Mayo"/>
    <n v="9"/>
    <s v="N/A"/>
    <n v="1468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
    <s v="Selelción abreviada Acuerdo de marco"/>
    <s v="Mayo"/>
    <s v="Junio"/>
    <n v="7"/>
    <s v="N/A"/>
    <n v="4980311"/>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estación de servicios de interpretación de lengua de señas colombiana para garantizar la accesibilidad y el acceso a la información de las personas con discapacidad auditiva."/>
    <s v="O232020200991119_Otros servicios de la administración pública n.c.p."/>
    <s v="CCE-10_x000a_Mínima Cuantía"/>
    <s v="Septiembre"/>
    <s v="Octubre "/>
    <n v="8"/>
    <s v="N/A"/>
    <n v="1200000"/>
    <s v="Gerencia Escuela de Participación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nio"/>
    <s v="Junio"/>
    <n v="7"/>
    <n v="3421001"/>
    <n v="23947007"/>
    <s v="Subdirección de Asuntos Comunales"/>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30111900;72103300;72102900;72121103;72153200;72153600;81101500;81101700;81101701"/>
    <s v="PRESTAR LOS SERVICIOS LOGÍSTICOS Y OPERATIVOS NECESARIOS, PARA LA ORGANIZACIÓN Y EJECUCIÓN DE ACTIVIDADES Y EVENTOS INSTITUCIONALES REALIZADOS POR EL IDPAC"/>
    <s v="O232020200991119_Otros servicios de la administración pública n.c.p."/>
    <s v="Licitación Pública"/>
    <s v="Enero "/>
    <s v="Enero "/>
    <n v="9"/>
    <s v="N/A"/>
    <n v="77031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30111900;72103300;72102900;72121103;72153200;72153600;81101500;81101700;81101701"/>
    <s v="Adición al contrato  354 DEL 2023 &quot;PRESTAR LOS SERVICIOS LOGÍSTICOS Y OPERATIVOS NECESARIOS, PARA LA ORGANIZACIÓN Y EJECUCIÓN DE ACTIVIDADES Y EVENTOS INSTITUCIONALES REALIZADOS POR EL IDPAC"/>
    <s v="O232020200991119_Otros servicios de la administración pública n.c.p."/>
    <s v="Licitación Pública"/>
    <s v="Septiembre"/>
    <s v="Octubre "/>
    <n v="1"/>
    <s v="N/A"/>
    <n v="16047167"/>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
    <s v="O232020200664114_Servicios de transporte terrestre especial local de pasajeros "/>
    <s v="CCE-99 Seléccion abreviada - acuerdo marco"/>
    <s v="Mayo"/>
    <s v="Junio"/>
    <n v="7"/>
    <s v="N/A"/>
    <n v="16386703"/>
    <s v="Gerencia Escuela de Participación "/>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
    <s v="O232020200883990_Otros servicios profesionales, técnicos y empresariales n.c.p."/>
    <s v="CCE-16 Contratación Directa"/>
    <s v="Marzo "/>
    <s v="Marzo"/>
    <n v="4"/>
    <n v="5000000"/>
    <n v="20000000"/>
    <s v="Oficina Asesora de Planeación"/>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81118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O232020200664114_Servicios de transporte terrestre especial local de pasajeros"/>
    <s v="Selelción abreviada Acuerdo de marco"/>
    <s v="Mayo"/>
    <s v="Junio"/>
    <n v="7"/>
    <s v="N/A"/>
    <n v="15000000"/>
    <s v="Subdirección de Asuntos Comunal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estación de servicios de interpretación de lengua de señas colombiana para garantizar la accesibilidad y el acceso a la información de las personas con discapacidad auditiva."/>
    <s v="O232020200991119_Otros servicios de la administración pública n.c.p."/>
    <s v="CCE-10_x000a_Mínima Cuantía"/>
    <s v="Septiembre"/>
    <s v="Octubre "/>
    <n v="8"/>
    <s v="N/A"/>
    <n v="3000000"/>
    <s v="Oficina Asesora de Comunicacion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80101600_x000a_81101500"/>
    <s v="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
    <s v="O232020200991119 Otros servicios de la administración pública n.c.p."/>
    <s v="Concurso de Meritos"/>
    <s v="Marzo "/>
    <s v="Mayo"/>
    <n v="4"/>
    <s v="N/A"/>
    <n v="40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de apoyo a la gestión de forma temporal, con autonomía técnica y administrativa, para brindar asistencia al cubrimiento periodístico y difusión de las actividades en el marco del convenio interadministrativo 772-2022 suscrito con el FDLK."/>
    <s v="O232020200991119 Otros servicios de la administración pública n.c.p."/>
    <s v="CCE-16 Contratación Directa"/>
    <s v="Abril"/>
    <s v="Abril "/>
    <n v="2"/>
    <n v="2500000"/>
    <n v="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jurídico en el marco del convenio 772-2022  susctito con el FDLK y suscripción de los Convenios Solidarios"/>
    <s v="O232020200991119_Otros servicios de la administración pública n.c.p."/>
    <s v="CCE-16 Contratación Directa"/>
    <s v="Marzo "/>
    <s v="Marzo "/>
    <n v="4"/>
    <n v="4500000"/>
    <n v="18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
    <s v="O232020200991119_Otros servicios de la administración pública n.c.p."/>
    <s v="CCE-16 Contratación Directa"/>
    <s v="Marzo "/>
    <s v="Marzo "/>
    <n v="3"/>
    <n v="5000000"/>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contable en el marco del convenio 772-2022 suscrito con el FDLK "/>
    <s v="O232020200991119_Otros servicios de la administración pública n.c.p."/>
    <s v="CCE-16 Contratación Directa"/>
    <s v="Mayo"/>
    <s v="Mayo"/>
    <n v="3"/>
    <n v="4000000"/>
    <n v="12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Mayo"/>
    <s v="Junio"/>
    <n v="2"/>
    <s v="N/A"/>
    <n v="15000000"/>
    <s v="Subdirección de Asuntos Comunales"/>
    <s v=" 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5121500,45121600, 45121600,43211500,52161500,43212100, 43191500"/>
    <s v="Adquisición de elementos y accesorios tecnológicos para la promoción y fortalecimiento de las organizaciones sociales ganadoras del Fondo Chikaná en el marco del convenio interadministrativo N° 1468 – 2022."/>
    <s v="O232020200991137 Servicios de la_x000a_administración pública relacionados_x000a_con proyectos de desarrollo de uso"/>
    <s v="Subasta Inversa"/>
    <s v="Marzo "/>
    <s v="Marzo"/>
    <n v="1"/>
    <s v="N/A"/>
    <n v="174127906"/>
    <s v="Subdirección de Fortalecimiento de la Organización Social"/>
    <s v=" 3-200-I001 RB-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43201800,43211600 "/>
    <s v="Adquisición de elementos tecnológicos y accesorios en el marco del convenio interadministrativo N° 1468 – 2022 Fondo Chikaná."/>
    <s v="O232020200991137 Servicios de la_x000a_administración pública relacionados_x000a_con proyectos de desarrollo de uso"/>
    <s v="Selección Abreviada -Acuerdo Marco"/>
    <s v="Mayo"/>
    <s v="Mayo"/>
    <n v="1"/>
    <s v="N/A"/>
    <n v="72591354"/>
    <s v="Subdirección de Fortalecimiento de la Organización Social"/>
    <s v=" 3-200-I001 RB-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60131400,_x000a_60131500,_x000a_60131000,_x000a_60131300"/>
    <s v="Adquisición de instrumentos musicales y accesorios en el marco  del convenio interadministrativo N° 1468 – 2022 para el fortalecimiento de las organizaciones sociales religiosas  ganadoras del Fondo Chikaná."/>
    <s v="O232020200991137 Servicios de la_x000a_administración pública relacionados_x000a_con proyectos de desarrollo de uso"/>
    <s v="Mínima  cuantía"/>
    <s v="Julio"/>
    <s v="Agosto "/>
    <n v="1"/>
    <s v="N/A"/>
    <n v="21840250"/>
    <s v="Subdirección de Fortalecimiento de la Organización Social"/>
    <s v=" 3-200-I001 RB-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60131400,_x000a_60131500,_x000a_60131000,_x000a_60131300"/>
    <s v="Adición y prórroga al contrato No. 474-2023 Adquisición de instrumentos musicales y accesorios en el marco del convenio interadministrativo No. 1468-2022 para el fortalecimiento de las organizaciones sociales religiosas ganadoras del Fondo Chikaná. "/>
    <s v="O232020200991137 Servicios de la_x000a_administración pública relacionados_x000a_con proyectos de desarrollo de uso"/>
    <s v="Mínima  cuantía"/>
    <s v="Octubre"/>
    <s v="Octubre"/>
    <s v="6 días"/>
    <s v="N/A"/>
    <n v="10199490"/>
    <s v="Subdirección de Fortalecimiento de la Organización Social"/>
    <s v=" 3-200-I001 RB-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  _x000a_43212100 _x000a_49191501 _x000a_45111608 52161505  _x000a_"/>
    <s v="Contratar el suministro de bonos tecnológicos, para el fortalecimiento de los procesos organizativos y participativos de la población Negra Afrocolombiana residentes en Bogotá, en el marco del Convenio Interadministrativo No. 1468-2022"/>
    <s v="O232020200991137 Servicios de la_x000a_administración pública relacionados_x000a_con proyectos de desarrollo de uso"/>
    <s v="CCE-06 Selección abreviada menor cuantía"/>
    <s v="Septiembre"/>
    <s v="Octubre "/>
    <n v="1"/>
    <s v="N/A"/>
    <n v="50000000"/>
    <s v="Subdirección de Fortalecimiento de la Organización Social"/>
    <s v=" 3-200-I001 RB-Administrados de destinación especifica"/>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Mayo"/>
    <s v="Junio"/>
    <s v="6 MESES Y 5 DÍAS"/>
    <n v="3394880"/>
    <n v="20935093"/>
    <s v="Gerencia de Instancias y Mecanismos de Participación"/>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_x000a_43211600_x000a_43212100_x000a_43201800"/>
    <s v="Adquisición de elementos tecnológicos y accesorios en el marco del Fondo de Iniciativas CHIKANÁ y Lablocal para el fortalecimiento y promoción de las Organizaciones Sociales del Distrito Capital."/>
    <s v="O232020200991119_Otros servicios de la administración pública n.c.p."/>
    <s v="Selección Abreviada -Acuerdo Marco"/>
    <s v="Julio"/>
    <s v="Julio"/>
    <n v="1"/>
    <s v="N/A"/>
    <n v="149922962"/>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 - 43211600 - 43212100 - 43201800 -_x000a_52161541 -_x000a_45111600_x000a_52161500"/>
    <s v="Adquisición de elementos y accesorios tecnológicos para el fortalecimiento y promoción de las Organizaciones Sociales y Medios Comunitarios, beneficiarios del Fondo de Iniciativas CHIKANÁ y Lablocal."/>
    <s v="O232020200991119_Otros servicios de la administración pública n.c.p."/>
    <s v="Selección Abreviada Subasta Inversa"/>
    <s v="Agosto "/>
    <s v="Agosto "/>
    <s v="15 días"/>
    <s v="N/A"/>
    <n v="32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acompañamiento y asistencia técnica para el fortalecimiento a organizaciones  sociales de mujeres en el marco de la convocatoria Bogotá con las mujeres 2023-2.0 Fondo Chikaná - convenio 1114 de  2022. "/>
    <s v="O232020200991119_Otros servicios de la administración pública n.c.p."/>
    <s v="CCE-16 Contratación Directa"/>
    <s v="Marzo "/>
    <s v="Marzo "/>
    <n v="5"/>
    <n v="5000000"/>
    <n v="2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acompañamiento y asistencia técnica para el fortalecimiento a organizaciones  sociales de mujeres en el marco de la convocatoria Bogotá con las mujeres 2023-2.0 Fondo Chikaná - convenio 1114 de  2022. "/>
    <s v="O232020200991119_Otros servicios de la administración pública n.c.p."/>
    <s v="CCE-16 Contratación Directa"/>
    <s v="Marzo "/>
    <s v="Marzo "/>
    <n v="5"/>
    <n v="5000000"/>
    <n v="2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acompañamiento y asistencia técnica para el fortalecimiento a organizaciones  sociales de mujeres en el marco de la convocatoria Bogotá con las mujeres 2023-2.0 Fondo Chikaná - convenio 1114 de  2022. "/>
    <s v="O232020200991119_Otros servicios de la administración pública n.c.p."/>
    <s v="CCE-16 Contratación Directa"/>
    <s v="Marzo "/>
    <s v="Marzo "/>
    <n v="5"/>
    <n v="5000000"/>
    <n v="2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acompañamiento y asistencia técnica para el fortalecimiento a organizaciones  sociales de mujeres en el marco de la convocatoria Bogotá con las mujeres 2023-2.0 Fondo Chikaná - convenio 1114 de  2022. "/>
    <s v="O232020200991119_Otros servicios de la administración pública n.c.p."/>
    <s v="CCE-16 Contratación Directa"/>
    <s v="Marzo "/>
    <s v="Marzo "/>
    <n v="5"/>
    <n v="5000000"/>
    <n v="2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el acompañamiento y asistencia técnica para el fortalecimiento a organizaciones  sociales de mujeres en el marco de la convocatoria Bogotá con las mujeres 2023-2.0 Fondo Chikaná - convenio 1114 de  2022. "/>
    <s v="O232020200991119_Otros servicios de la administración pública n.c.p."/>
    <s v="CCE-16 Contratación Directa"/>
    <s v="Marzo "/>
    <s v="Marzo "/>
    <n v="5"/>
    <n v="5000000"/>
    <n v="2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delantar el proceso de contratación directa con las organizaciones sociales étnicas concertadas de conformidad con lo establecido en el artículo 66 del PDD; en el marco del convenio interadministrativo 1114/2022. "/>
    <s v="O232020200991119_Otros servicios de la administración pública n.c.p."/>
    <s v="CCE-16 Contratación Directa"/>
    <s v="Marzo "/>
    <s v="Marzo "/>
    <n v="3.5"/>
    <n v="4500000"/>
    <n v="1575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administrativo para el acompañamiento a la aplicación del modelo de fortalecimiento a 43 organizaciones sociales en el marco de la convocatoria Bogota con las Mujeres 2023-2,0 derivado del convenio interadministrativo 1114 de 2022"/>
    <s v="O232020200991119_Otros servicios de la administración pública n.c.p."/>
    <s v="CCE-16 Contratación Directa"/>
    <s v="Marzo "/>
    <s v="Marzo "/>
    <n v="5"/>
    <n v="3000000"/>
    <n v="1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 de apoyo tecnico para el acompañamiento a la aplicación del modelo de fortalecimiento a 43 organizaciones sociales en el marco de la convocatoria Bogota con las Mujeres 2023-2,0 derivado del convenio interadministrativo 1114 de 2022"/>
    <s v="O232020200991119_Otros servicios de la administración pública n.c.p."/>
    <s v="CCE-16 Contratación Directa"/>
    <s v="Marzo "/>
    <s v="Marzo "/>
    <n v="5"/>
    <n v="3000000"/>
    <n v="15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 - 43211600 - 43212100 - 43201800"/>
    <s v="Adquisición de elementos tecnológicos y accesorios en el marco del Fondo de Iniciativas CHIKANÁ y Lablocal para el fortalecimiento y promoción de las Organizaciones Sociales del Distrito Capital."/>
    <s v="&quot;O232020200991137 Servicios de la_x000a_administración pública relacionados_x000a_con proyectos de desarrollo de uso&quot;"/>
    <s v="Selección Abreviada -Acuerdo Marco"/>
    <s v="Julio"/>
    <s v="Agosto "/>
    <n v="1"/>
    <s v="N/A"/>
    <n v="487882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Room, en el marco del convenio 1114 de 2022; que incida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del pueblo indígena Ambiká, en el marco del convenio 1114 de 2022; que incida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del pueblo indígena Pasto, en el marco del convenio 1114 de 2022; que incida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del pueblo indígena Yanacona, en el marco del convenio 1114 de 2022; que incida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Desarrollar una iniciativa y/o proyecto dirigido a las mujeres del pueblo indígena Muisca de Bosa, en el marco del convenio 1114 de 2022; que incida en la promoción de sus derechos, la prevención de las violencias, potencien su participación y favorezcan su empoderamiento."/>
    <s v="O232020200991137 Servicios de la_x000a_administración pública relacionados_x000a_con proyectos de desarrollo de uso"/>
    <s v="CCE-16 Contratación Directa"/>
    <s v="Septiembre"/>
    <s v="Octubre "/>
    <n v="5"/>
    <n v="16000000"/>
    <n v="16000000"/>
    <s v="Gerencia de Mujer y Género"/>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_x000a_43212100_x000a_49191501_x000a_45111608_x000a_52161505 "/>
    <s v="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s v="O232020200991119_Otros servicios de la administración pública n.c.p."/>
    <s v="CCE-16 Contratación Directa"/>
    <s v="Agosto"/>
    <s v="Septiembre"/>
    <n v="1"/>
    <s v="N/A"/>
    <n v="140000000"/>
    <s v="Gerencia de Etnia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unar esfuerzos para dar cumplimiento a las acciones afirmativas concertadas en el marco del artículo 66 del plan distrital de desarrollo 2020-2024"/>
    <s v="O232020200991137 Servicios de la_x000a_administración pública relacionados_x000a_con proyectos de desarrollo de uso"/>
    <s v="CCE-16 Contratación Directa"/>
    <s v="Sepiembre"/>
    <s v="Septiembre"/>
    <n v="1"/>
    <s v="N/A"/>
    <n v="45000000"/>
    <s v="Gerencia de Etnia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realizar actividades transversales y compañamiento en territorio en el marco del proyecto de inversión 7685."/>
    <s v="O232020200883990_Otros servicios profesionales, técnicos y empresariales n.c.p."/>
    <s v="CCE-16 Contratación Directa"/>
    <s v="Abril"/>
    <s v="Abril "/>
    <n v="8"/>
    <n v="5000000"/>
    <n v="40000000"/>
    <s v="Subdirección de Asuntos Comunal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a la gestión para realizar seguimiento a la implementación del programa de Iniciativas Juveniles 2023."/>
    <s v="O232020200991119_Otros servicios de la administración pública n.c.p."/>
    <s v="CCE-16 Contratación Directa"/>
    <s v="Septiembre"/>
    <s v="Septiembre"/>
    <s v="3 meses"/>
    <n v="3100000"/>
    <n v="9300000"/>
    <s v="Gerencia de Juventud"/>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
    <s v="O232020200883990_Otros servicios profesionales, técnicos y empresariales n.c.p."/>
    <s v="CCE-16 Contratación Directa"/>
    <s v="Mayo"/>
    <s v="Mayo"/>
    <s v="1 mes_x000a_15 días"/>
    <n v="5300000"/>
    <n v="7950000"/>
    <s v="Oficina Asesora de Planeación"/>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
    <s v="O232020200883990_Otros servicios profesionales, técnicos y empresariales n.c.p."/>
    <s v="CCE-16 Contratación Directa"/>
    <s v="Junio"/>
    <s v="Julio"/>
    <n v="2"/>
    <n v="5000000"/>
    <n v="10000000"/>
    <s v="Oficina Asesora de Planeación"/>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5121500 - 52161500 - 43191500 - 45121600 - 45111600 - 52161500"/>
    <s v="Adquisición de elementos y accesorios tecnológicos para el fortalecimiento y promoción de las Organizaciones Sociales y Medios Comunitarios, beneficiarios del Fondo de Iniciativas CHIKANÁ y Lablocal."/>
    <s v="O232020200991119_Otros servicios de la administración pública n.c.p."/>
    <s v=" Selección Abreviada Subasta Inversa"/>
    <s v="Agosto"/>
    <s v="Agosto "/>
    <s v="15 días"/>
    <s v="N/A"/>
    <n v="15000000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3211500_x000a_43211600_x000a_43212100_x000a_43201800"/>
    <s v=" Adquisición de elementos tecnológicos y accesorios en el marco del Fondo de Iniciativas CHIKANÁ y Lablocal para el fortalecimiento y promoción de las Organizaciones Sociales del Distrito Capital"/>
    <s v="O232020200991119_Otros servicios de la administración pública n.c.p."/>
    <s v="Selección Abreviada -Acuerdo Marco"/>
    <s v="Julio"/>
    <s v="Julio"/>
    <n v="1"/>
    <s v="N/A"/>
    <n v="35494860"/>
    <s v="Gerencia de Juventud"/>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que efectue la maquetación de pagina web,  con cada funcionalidad y elementos requeridos del sitio web"/>
    <s v="O232020200991119_Otros servicios de la administración pública n.c.p."/>
    <s v="CCE-16 Contratación Directa"/>
    <s v="Mayo"/>
    <s v="Mayo"/>
    <n v="4"/>
    <n v="4200000"/>
    <n v="1680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contrato 383 &quot;Profesional para que efectue la maquetación de pagina web,  con cada funcionalidad y elementos requeridos del sitio web&quot;"/>
    <s v="O232020200991119_Otros servicios de la administración pública n.c.p."/>
    <s v="CCE-16 Contratación Directa"/>
    <s v="Octubre"/>
    <s v="Octubre"/>
    <s v="1 mes_x000a_ 26 días"/>
    <n v="4200000"/>
    <n v="7840000"/>
    <s v="Oficina Asesora de Comunicaciones"/>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NA"/>
    <s v="Pago de pasivo exigible contrato 671 de 2021 con ETB"/>
    <s v="O232020200991119_Otros servicios de la administración pública n.c.p."/>
    <s v="CCE-16 Contratación Directa"/>
    <s v="Mayo"/>
    <s v="Mayo"/>
    <n v="1"/>
    <s v="N/A"/>
    <n v="1500000"/>
    <s v="Gerencia Escuela de Participación "/>
    <s v="1-601-F001 PAS-Otros distrito "/>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itivades de cooperación de la Escuela de la Participación "/>
    <s v="O232020200992913 Servicios de educación para la formación y el trabajo"/>
    <s v="CCE-16 Contratación Directa"/>
    <s v="Enero"/>
    <s v="Febrero"/>
    <n v="7"/>
    <n v="5000000"/>
    <n v="35000000"/>
    <s v="Gerencia Escuela de Participación "/>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ofesional para implementar acitivades de cooperación de la Escuela de la Participación "/>
    <s v="O232020200992913 Servicios de educación para la formación y el trabajo"/>
    <s v="CCE-16 Contratación Directa"/>
    <s v="Noviembre"/>
    <s v="Diciembre"/>
    <n v="3"/>
    <n v="3170674"/>
    <n v="9512024"/>
    <s v="Gerencia Escuela de Participación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 Profesional para acompañar jurídicamente el desarrollo de los procedimientos precontractuales, contractuales y postcontractuales adelantados por el Proceso de Gestión Contractual."/>
    <s v="O232020200883990_Otros servicios profesionales, técnicos y empresariales n.c.p."/>
    <s v="CCE-16 Contratación Directa"/>
    <s v="Mayo"/>
    <s v="Mayo"/>
    <n v="6.5"/>
    <n v="6500000"/>
    <n v="42250000"/>
    <s v="Secretaria General-Gestión Contractu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urge la necesidad de contar con recurso humano que preste sus servicios profesionales para desarrollar procesos de fortalecimiento de la  participación ciudadana de las comunidades NARP del distrito capital, en las localidades que le sean asignadas por el supervisor.."/>
    <s v="O232020200991119_Otros servicios de la administración pública n.c.p."/>
    <s v="CCE-16 Contratación Directa"/>
    <s v="Mayo"/>
    <s v="Mayo"/>
    <s v="4 meses_x000a_9 días"/>
    <n v="3421001"/>
    <n v="14710304"/>
    <s v="Gerencia de  Etnias "/>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43211711"/>
    <s v="Adquirir un escáner para digitalizar la documentación en el proceso de gestión documental del Instituto Distrital de la Participación y Acción Comunal"/>
    <s v="O23201010030302-Maquinaria de informática y sus partes, piezas y accesorios"/>
    <s v="Minima cuantia"/>
    <s v="Septiembre"/>
    <s v="Octubre"/>
    <n v="1"/>
    <n v="8000000"/>
    <n v="8000000"/>
    <s v="Secretaría General- Gestión de Tecnologías de la Información"/>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organizar y gestionar las acciones de los proyectos estratégicos y metodologías de la subdirección de promoción de la Participación, que esten encaminados al cumplimiento de los procesos misionales que lidera la Subdicrección de Promoción de la Participación "/>
    <s v="O232020200883990_Otros servicios profesionales, técnicos y empresariales n.c.p."/>
    <s v="CCE-16 Contratación Directa"/>
    <s v="Mayo "/>
    <s v="Mayo"/>
    <n v="7"/>
    <n v="4277000"/>
    <n v="29939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compañar el desarrollo y la implementación del proceso de correspondencia interno y las acciones encaminadas al cumplimiento de los procesos estratégicos que lidera la Subdirección de Promoción de la Participación"/>
    <s v="O232020200883990_Otros servicios profesionales, técnicos y empresariales n.c.p."/>
    <s v="CCE-16 Contratación Directa"/>
    <s v="Mayo "/>
    <s v="Junio"/>
    <n v="7"/>
    <n v="3849000"/>
    <n v="26943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yar la supervisión de los contratos de prestación de servicios relacionados con la bolsa logística y de alimentos, y bolsa de transporte, contratados durante la vigencia 2023 en el Instituto Distrital de la Participación y Acción Comunal"/>
    <s v="O232020200883990_Otros servicios profesionales, técnicos y empresariales n.c.p."/>
    <s v="CCE-16 Contratación Directa"/>
    <s v="Mayo "/>
    <s v="Junio"/>
    <n v="3"/>
    <n v="6500000"/>
    <n v="195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_x000a_técnica y administrativa para coordinar acompañar y apoyar el componente _x000a_técnico, y el despliegue en territorio como parte de la metodología &quot;Obras _x000a_Con Saldo Pedagógico Para el Cuidado y la Participación Ciudadana&quot; en la _x000a_Gerencia de Proyectos del IDPAC."/>
    <s v="O232020200991119_Otros servicios de la administración pública n.c.p."/>
    <s v="CCE-16 Contratación Directa"/>
    <s v="Junio"/>
    <s v="Junio"/>
    <n v="6"/>
    <n v="5000000"/>
    <n v="300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374 de 2023 &quot; Prestar los servicios profesionales de manera temporal, con autonomía técnica y administrativa para coordinar, acompañar, apoyar y atender el componente técnico, y el uso en territorio como parte de la metodología &quot;Obras Con Saldo Pedagógico Para el Cuidado y la Participación Ciudadana&quot; en la Gerencia de Proyectos del IDPAC.&quot; "/>
    <s v="O232020200991119_Otros servicios de la administración pública n.c.p."/>
    <s v="CCE-16 Contratación Directa"/>
    <s v="Diciembre"/>
    <s v="Diciembre"/>
    <n v="1.5"/>
    <n v="5000000"/>
    <n v="75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_x000a_administrativa para realizar la articulación, atender y gestionar la participación _x000a_incidente con las organizaciones sociales, comunales y comunitarias dentro de la _x000a_metodología Obras Con Saldo pedagógico Para el Cuidado y la Participación _x000a_Ciudadana en la Gerencia de Proyectos del IDPAC."/>
    <s v="O232020200991119_Otros servicios de la administración pública n.c.p."/>
    <s v="CCE-16 Contratación Directa"/>
    <s v="Mayo"/>
    <s v="Mayo"/>
    <n v="5"/>
    <n v="4120000"/>
    <n v="20600000"/>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
    <s v="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quot;, producto de la adición del Convenio Interadministrativo No.1004-2022 suscrito entre el IDPAC  y la Secretaria Distrital del Habitat."/>
    <s v="O232020200991119_Otros servicios de la administración pública n.c.p."/>
    <s v="CCE-06 Selección abreviada menor cuantía"/>
    <s v="Mayo"/>
    <s v="Mayo"/>
    <s v="6 meses"/>
    <s v="N/A"/>
    <n v="154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3 meses y 23 dias "/>
    <n v="4000000"/>
    <n v="15066667"/>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0 dias "/>
    <n v="4000000"/>
    <n v="17333333"/>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5 meses"/>
    <n v="4000000"/>
    <n v="20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0 dias "/>
    <n v="4000000"/>
    <n v="17333333"/>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0 dias "/>
    <n v="4000000"/>
    <n v="17333333"/>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4 dias "/>
    <n v="3600000"/>
    <n v="1488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04 dias "/>
    <n v="3600000"/>
    <n v="1488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0 dias "/>
    <n v="3600000"/>
    <n v="156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2 dias "/>
    <n v="3600000"/>
    <n v="1584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0 dias "/>
    <n v="3600000"/>
    <n v="156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Mayo"/>
    <s v="Junio"/>
    <s v="4 meses y 12 dias "/>
    <n v="2000000"/>
    <n v="88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Mayo"/>
    <s v="Junio"/>
    <s v="4 meses y 17 dias "/>
    <n v="2000000"/>
    <n v="7133333"/>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Mayo"/>
    <s v="Junio"/>
    <s v="4 meses"/>
    <n v="2000000"/>
    <n v="8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Mayo"/>
    <s v="Junio"/>
    <s v="4 meses y 10 dias "/>
    <n v="2000000"/>
    <n v="8666667"/>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Mayo"/>
    <s v="Junio"/>
    <s v="4 meses y 17 dias "/>
    <n v="2000000"/>
    <n v="7133333"/>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 la Participación Ciudadana&quot; en la Gerencia de Proyectos del IDPAC. producto de la adición del Convenio Interadministrativo No.1004-2022 suscrito entre el IDPAC  y la Secretaria Distrital del Habitat."/>
    <s v="O232020200991119_Otros servicios de la administración pública n.c.p."/>
    <s v="CCE-16 Contratación Directa"/>
    <s v="Mayo"/>
    <s v="Junio"/>
    <s v="4 meses y 11 dias "/>
    <n v="4000000"/>
    <n v="176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
    <s v="O232020200991119_Otros servicios de la administración pública n.c.p."/>
    <s v="CCE-16 Contratación Directa"/>
    <s v="Mayo"/>
    <s v="Junio"/>
    <s v="2 Meses"/>
    <n v="4000000"/>
    <n v="8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Adición y prórroga contrato 412 de 2023 &quot;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quot; "/>
    <s v="O232020200991119_Otros servicios de la administración pública n.c.p."/>
    <s v="CCE-16 Contratación Directa"/>
    <s v="Sepiembre"/>
    <s v="Septiembre"/>
    <n v="1"/>
    <n v="4000000"/>
    <n v="4000000"/>
    <s v="Gerencia de Proyectos"/>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
    <s v="O232020200991119_Otros servicios de la administración pública n.c.p."/>
    <s v="CCE-16 Contratación Directa"/>
    <s v="Mayo"/>
    <s v="Junio"/>
    <s v="2 Meses"/>
    <n v="4000000"/>
    <n v="8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Septiembre"/>
    <s v="Octubre "/>
    <n v="2"/>
    <s v="N/A"/>
    <n v="15000000"/>
    <s v="Gerencia de Proyectos. "/>
    <s v="3-100-I017_x000a_VA-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
    <s v="O232020200991119_Otros servicios de la administración pública n.c.p."/>
    <s v="CCE-16 Contratación Directa"/>
    <s v="Mayo"/>
    <s v="Mayo"/>
    <n v="1.5"/>
    <n v="6500000"/>
    <n v="9750000"/>
    <s v="Subdirección de Fortalecimiento de la Organización Social"/>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
    <s v="O232020200883990_Otros servicios profesionales, técnicos y empresariales n.c.p."/>
    <s v="CCE-16 Contratación Directa"/>
    <s v="Junio"/>
    <s v="Junio"/>
    <n v="2"/>
    <n v="5300000"/>
    <n v="10600000"/>
    <s v="Subdirección de Asuntos Comunales"/>
    <s v="1-100-F001_VA-Recursos distrito"/>
    <s v="NO"/>
    <s v="N/A"/>
  </r>
  <r>
    <s v="05 - Construir Bogotá Región con gobierno abierto, transparente y ciudadanía consciente"/>
    <s v="51 - Gobierno Abierto"/>
    <x v="3"/>
    <s v="422 - Implementar la Escuela de Formación Ciudadana Distrital"/>
    <s v=" 1 -  Formar 100.000 ciudadanos en la modalidad presencial y virtual para el fortalecimiento capacidades democráticas en la ciudadanía "/>
    <n v="80111600"/>
    <s v="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
    <s v="O232020200991119_Otros servicios de la administración pública n.c.p."/>
    <s v="CCE-16 Contratación Directa"/>
    <s v="Junio"/>
    <s v="Julio"/>
    <s v="1 mes_x000a_16 días"/>
    <n v="5500000"/>
    <n v="8540000"/>
    <s v="Gerencia Escuela de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el diseño y la realización de las piezas gráficas requeridas para Implementar el Plan Estratégico de Comunicaciones"/>
    <s v="O232020200991119_Otros servicios de la administración pública n.c.p."/>
    <s v="CCE-16 Contratación Directa"/>
    <s v="Sepiembre"/>
    <s v="Septiembre"/>
    <n v="5"/>
    <n v="4239780"/>
    <n v="211989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roducción y logística de las actividades que se requiera para la emisora DC Radio  que contribuya con la implementación del Plan Estratégico de Comunicaciones"/>
    <s v="O232020200991119_Otros servicios de la administración pública n.c.p."/>
    <s v="CCE-16 Contratación Directa"/>
    <s v="Sepiembre"/>
    <s v="Octubre "/>
    <n v="4"/>
    <n v="3951640"/>
    <n v="1580656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242 de 2023 Servicio de apoyo para la administración y edición de los contenidos de las páginas web de la entidad"/>
    <s v="O232020200991119_Otros servicios de la administración pública n.c.p."/>
    <s v="CCE-16 Contratación Directa"/>
    <s v="Sepiembre"/>
    <s v="Octubre "/>
    <n v="3.5"/>
    <n v="3421000"/>
    <n v="119735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diseñar estrategias digitales integrales y manejar las redes sociales del IDPAC, con el fin de divulgar y socializar la información institucional.."/>
    <s v="O232020200991119_Otros servicios de la administración pública n.c.p."/>
    <s v="CCE-16 Contratación Directa"/>
    <s v="Junio"/>
    <s v="Junio"/>
    <n v="7"/>
    <n v="4000000"/>
    <n v="2800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guión técnico, edición,  manejo de cámara, dron, planimetría y producción de piezas audiovisuales"/>
    <s v="O232020200991119_Otros servicios de la administración pública n.c.p."/>
    <s v="CCE-16 Contratación Directa"/>
    <s v="Sepiembre"/>
    <s v="Septiembre"/>
    <n v="4"/>
    <n v="3421000"/>
    <n v="13684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y hacer seguimiento estratégico de las comunicaciones, asi como la  realización y producción de material periodístico, audiovisual y escrito para la divulgación de programas y proyectos del IDPAC."/>
    <s v="O232020200991119_Otros servicios de la administración pública n.c.p."/>
    <s v="CCE-16 Contratación Directa"/>
    <s v="Sepiembre"/>
    <s v="Septiembre"/>
    <n v="5"/>
    <n v="4490000"/>
    <n v="22450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os procesos precontractuales, contractuales y poscontractuales adelantados por la Oficina Asesora de Comunicaciones. "/>
    <s v="O232020200883990_Otros servicios profesionales, técnicos y empresariales n.c.p."/>
    <s v="CCE-16 Contratación Directa"/>
    <s v="Agosto"/>
    <s v="Septiembre"/>
    <n v="5"/>
    <n v="4239780"/>
    <n v="211989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gestion documental, análisis estadístico y monitoreo de medios  de la Oficina Asesora de Comunicaciones. "/>
    <s v="O232020200883990_Otros servicios profesionales, técnicos y empresariales n.c.p."/>
    <s v="CCE-16 Contratación Directa"/>
    <s v="Sepiembre"/>
    <s v="Octubre "/>
    <n v="5"/>
    <n v="3709808"/>
    <n v="1854904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actividades administrativas, elaboración y seguimiento de los planes e informes institucionales, y apoyar las actividades que se requiera en la Oficina Asesora de Comunicaciones. "/>
    <s v="O232020200883990_Otros servicios profesionales, técnicos y empresariales n.c.p."/>
    <s v="CCE-16 Contratación Directa"/>
    <s v="Sepiembre"/>
    <s v="Septiembre"/>
    <n v="5"/>
    <n v="3815802"/>
    <n v="1907901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las piezas gráficas requeridas para implementar el Plan Estratégico de Comunicaciones"/>
    <s v="O232020200991119_Otros servicios de la administración pública n.c.p."/>
    <s v="CCE-16 Contratación Directa"/>
    <s v="Agosto"/>
    <s v="Septiembre"/>
    <s v="3 meses_x000a_ 24días "/>
    <n v="3815802"/>
    <n v="14500047.58"/>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82 de 2023Prestar el apoyo a la gestión de para generar contenidos periodísticos y podcast para la emisora DC Radio"/>
    <s v="O232020200991119_Otros servicios de la administración pública n.c.p."/>
    <s v="CCE-16 Contratación Directa"/>
    <s v="Julio"/>
    <s v="Agosto "/>
    <n v="3"/>
    <n v="3421000"/>
    <n v="10263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154 de 2023Profesional en comunicación social para la divulgación de los servicios que presta el Instituto Distrital de la Participación y Acción Comunal"/>
    <s v="O232020200991119_Otros servicios de la administración pública n.c.p."/>
    <s v="CCE-16 Contratación Directa"/>
    <s v="Septiembre"/>
    <s v="Octubre "/>
    <n v="3"/>
    <n v="4277000"/>
    <n v="12831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70 de 2023Profesional para efectuar el cubrimiento periodístico de las actividades institucionales en coordinación con la Oficina Asesora de Comunicaciones"/>
    <s v="O232020200991119_Otros servicios de la administración pública n.c.p."/>
    <s v="CCE-16 Contratación Directa"/>
    <s v="Julio"/>
    <s v="Agosto "/>
    <n v="3"/>
    <n v="4116292"/>
    <n v="12348876"/>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y  difusión de las actividades institucionales  a través de los diferentes medios de comunicación del IDPAC, principalmente con el periódico &quot;IDPAC EN ACCIÓN&quot;"/>
    <s v="O232020200991119_Otros servicios de la administración pública n.c.p."/>
    <s v="CCE-16 Contratación Directa"/>
    <s v="Septiembre"/>
    <s v="Octubre "/>
    <n v="4.5"/>
    <n v="4319650"/>
    <n v="19438433"/>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142 de 2023Profesional para la animación y post producción audiovisual de los productos requeridos por la entidad en desarrollo de su misionalidad"/>
    <s v="O232020200883990_Otros servicios profesionales, técnicos y empresariales n.c.p."/>
    <s v="CCE-16 Contratación Directa"/>
    <s v="Septiembre"/>
    <s v="Octubre "/>
    <n v="3"/>
    <n v="4239780"/>
    <n v="1271934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l manejo de estrategias de redes sociales del IDPAC para la difusión y acercamiento con las comunidades, sectores y ciudadanía que se requieran en las actividades de la OAC "/>
    <s v="O232020200991119_Otros servicios de la administración pública n.c.p."/>
    <s v="CCE-16 Contratación Directa"/>
    <s v="Agosto "/>
    <s v="septiembre "/>
    <s v="104 días"/>
    <n v="4000000"/>
    <n v="13957479"/>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94 de 2023Profesional para realizar guion técnico, edición,  manejo de cámara, dron, planimetría y producción de piezas audiovisuales"/>
    <s v="O232020200991119_Otros servicios de la administración pública n.c.p."/>
    <s v="CCE-16 Contratación Directa"/>
    <s v="Septiembre"/>
    <s v="Octubre "/>
    <n v="3"/>
    <n v="3914000"/>
    <n v="11742000"/>
    <s v="Oficina Asesora de Comunicacione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dición y prorroga al contrato 274 de 2023Servicios de apoyo a la gestión para la producción técnica y emisión de la programación de la emisora virtual del Distrito DC Radio"/>
    <s v="O232020200991119_Otros servicios de la administración pública n.c.p."/>
    <s v="CCE-16 Contratación Directa"/>
    <s v="Septiembre"/>
    <s v="Octubre "/>
    <n v="3"/>
    <n v="3421000"/>
    <n v="10263000"/>
    <s v="Oficina Asesora de Comunicaciones"/>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30111900;72103300;72102900;72121103;72153200;72153600;81101500;81101700;81101701"/>
    <s v="Adición al contrato  PRESTAR LOS SERVICIOS LOGÍSTICOS Y OPERATIVOS NECESARIOS, PARA LA ORGANIZACIÓN Y EJECUCIÓN DE ACTIVIDADES Y EVENTOS INSTITUCIONALES REALIZADOS POR EL IDPAC"/>
    <s v="O232020200991119_Otros servicios de la administración pública n.c.p."/>
    <s v="Licitación Pública"/>
    <s v="Septiembre"/>
    <s v="Octubre "/>
    <n v="1"/>
    <s v="N/A"/>
    <n v="6113295"/>
    <s v="Gerencia Escuela de Participación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 de apoyo para desarrollar procesos de participación y organización con la comunidad raizal residente en Bogotá, así como apoyar procesos de fortalecimiento de la participación Afrodescendiente en las localidades Chapinero y Teusaquillo."/>
    <s v="O232020200991119_Otros servicios de la administración pública n.c.p."/>
    <s v="CCE-16 Contratación Directa"/>
    <s v="Agosto"/>
    <s v="Septiembre"/>
    <n v="4"/>
    <n v="2240000"/>
    <n v="896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s de apoyo para desarrollar procesos de participación con las organizaciones e instancias gitanas, comunidades indígenas de las localidades de Puente Aranda  y Kennedy."/>
    <s v="O232020200991119_Otros servicios de la administración pública n.c.p."/>
    <s v="CCE-16 Contratación Directa"/>
    <s v="Agosto"/>
    <s v="Septiembre"/>
    <n v="4"/>
    <n v="2240000"/>
    <n v="8960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s de apoyo para desarrollar procesos de fortalecimiento de participación ciudadana de las comunidades NARP  en las localidades de los Mártires , Engativá y Suba."/>
    <s v="O232020200991119_Otros servicios de la administración pública n.c.p."/>
    <s v="CCE-16 Contratación Directa"/>
    <s v="Agosto"/>
    <s v="Septiembre"/>
    <n v="3.5"/>
    <n v="3090000"/>
    <n v="10815000"/>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ervicios de apoyo para desarrollar procesos de participación y organización para las comunidades indígenas de las localidades de Engativá, Barrios Unidos, Puente Aranda y Fontibon."/>
    <s v="O232020200991119_Otros servicios de la administración pública n.c.p."/>
    <s v="CCE-16 Contratación Directa"/>
    <s v="Agosto"/>
    <s v="Septiembre"/>
    <s v="2 meses y 22 dias"/>
    <n v="3090000"/>
    <n v="8448333"/>
    <s v="Gerencia de  Etnias "/>
    <s v="1-100-F001_VA-Recursos distrito"/>
    <s v="NO"/>
    <s v="N/A"/>
  </r>
  <r>
    <s v="01 - Hacer un nuevo contrato social con igualdad de oportunidades para la inclusión social, productiva y política."/>
    <s v="04 - Hacer un nuevo contrato social con igualdad de oportunidades para la inclusión social, productiva y política."/>
    <x v="0"/>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 Servicios de apoyo para desarrollar procesos de fortalecimiento de participación ciudadana de la comunidad palenquera en las localidades de Antonio Nariño y Barrios Unidos."/>
    <s v="O232020200991119_Otros servicios de la administración pública n.c.p."/>
    <s v="CCE-16 Contratación Directa"/>
    <s v="Agosto"/>
    <s v="Septiembre"/>
    <s v="3 meses 20 dias "/>
    <n v="3090000"/>
    <n v="11330000"/>
    <s v="Gerencia de  Etnias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 administrativa para realizar la articulación, atender y gestionar la participación_x000a_incidente con las organizaciones sociales, comunales y comunitarias dentro de la 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Junio"/>
    <s v="Julio"/>
    <s v="3 meses y 21 dias "/>
    <n v="3600000"/>
    <n v="1332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Junio"/>
    <s v="Julio"/>
    <s v="2 meses_x000a_20 días"/>
    <n v="2000000"/>
    <n v="5333333.333333334"/>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Productode la adición del Convenio  Interadministrativo No.1004-2022 suscrito entre el IDPAC  y la Secretaria Distrital del Habitat."/>
    <s v="O232020200991119_Otros servicios de la administración pública n.c.p."/>
    <s v="CCE-16 Contratación Directa"/>
    <s v="Sepiembre"/>
    <s v="Octubre"/>
    <s v="2 meses"/>
    <n v="2000000"/>
    <n v="4000000"/>
    <s v="Gerencia de Proyectos. "/>
    <s v="3-100-I017_x000a_VA-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brindar acompañamiento administrativo y financiero a la Subdirección de Fortalecimiento de la Organización Social."/>
    <s v="O232020200883990_Otros servicios profesionales, técnicos y empresariales n.c.p."/>
    <s v="CCE-16 Contratación Directa"/>
    <s v="Julio"/>
    <s v="JULIO "/>
    <n v="4"/>
    <n v="3849000"/>
    <n v="15396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
    <s v="O232020200883990_Otros servicios profesionales, técnicos y empresariales n.c.p."/>
    <s v="CCE-16 Contratación Directa"/>
    <s v="Julio"/>
    <s v="Agosto "/>
    <n v="6.5"/>
    <n v="4958000"/>
    <n v="32227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compañar las acciones de fortalecimiento de las organizaciones sociales y demás procesos operativos que se requiean en el marco del proceso de participación de las comunides étnicas en las 20 localidades de Bogotá."/>
    <s v="O232020200883990_Otros servicios profesionales, técnicos y empresariales n.c.p."/>
    <s v="CCE-16 Contratación Directa"/>
    <s v="Julio"/>
    <s v="Agosto "/>
    <n v="6"/>
    <n v="4277000"/>
    <n v="25662000"/>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462-2023&quot;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quot;"/>
    <s v="O232020200883990_Otros servicios profesionales, técnicos y empresariales n.c.p."/>
    <s v="CCE-16 Contratación Directa"/>
    <s v="Diciembre"/>
    <s v="Diciembre"/>
    <s v="22 días"/>
    <n v="4277000"/>
    <n v="3216765"/>
    <s v="Gerencia de  Etnias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 de apoyo para desarrollar procesos de participación, Organización y fortalecimiento  de la comunidad NARP residente en Bogotá "/>
    <s v="O232020200991119_Otros servicios de la administración pública n.c.p."/>
    <s v="CCE-16 Contratación Directa"/>
    <s v="Septiembre"/>
    <s v="Octubre"/>
    <n v="4"/>
    <n v="3300000"/>
    <n v="13200000"/>
    <s v="Gerencia de  Etnias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43211500; 43211600; 43212100; 43201800"/>
    <s v="Adquisición de elementos tecnológicos y accesorios en el marco del Fondo de Iniciativas CHIKANÁ y Lablocal para el fortalecimiento y promoción de las Organizaciones Sociales del Distrito Capital."/>
    <s v="O232020200991119_Otros servicios de la administración pública n.c.p."/>
    <s v="Selección Abreviada Acuerdo Marco "/>
    <s v="Julio"/>
    <s v="Julio"/>
    <n v="1"/>
    <s v="N/A"/>
    <n v="20000000"/>
    <s v="Gerencia Escuela de Participación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72102900"/>
    <s v="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
    <s v="O232020200991114 Servicios de planificación económica, social y estadística de la administración pública"/>
    <s v="CCE-16 Contratación Directa"/>
    <s v="Septiembre"/>
    <s v="Octubre "/>
    <n v="2"/>
    <s v="N/A"/>
    <n v="15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
    <s v="O232020200991119_Otros servicios de la administración pública n.c.p."/>
    <s v="CCE-16 Contratación Directa"/>
    <s v="Julio"/>
    <s v="Agosto "/>
    <n v="1"/>
    <n v="2500000"/>
    <n v="25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50 de 2023, cuyo objeto es: Prestar los servicios profesionales de forma temporal con autonomía técnica y administrativa para el acompañamiento jurídico en el marco del convenio 772-2022  susctito con el FDLK y suscripción de los Convenios Solidarios"/>
    <s v="O232020200991119_Otros servicios de la administración pública n.c.p."/>
    <s v="CCE-16 Contratación Directa"/>
    <s v="Julio"/>
    <s v="Agosto "/>
    <n v="2"/>
    <n v="4500000"/>
    <n v="9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
    <s v="O232020200991119_Otros servicios de la administración pública n.c.p."/>
    <s v="CCE-16 Contratación Directa"/>
    <s v="Julio"/>
    <s v="Agosto "/>
    <n v="1.5"/>
    <n v="5000000"/>
    <n v="75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contable en el marco del convenio 772-2022 suscrito con el FDLK "/>
    <s v="O232020200991119_Otros servicios de la administración pública n.c.p."/>
    <s v="CCE-16 Contratación Directa"/>
    <s v="Septiembre"/>
    <s v="Octubre "/>
    <n v="1.5"/>
    <n v="4000000"/>
    <n v="6000000"/>
    <s v="Subdirección de Asuntos Comunales"/>
    <s v=" 3-100-I001 VA-Administrados de destinación especifica"/>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80101600_x000a_81101500"/>
    <s v="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
    <s v="O232020200991119_Otros servicios de la administración pública n.c.p."/>
    <s v="Concurso de Meritos"/>
    <s v="Sepiembre"/>
    <s v="Septiembre"/>
    <n v="2"/>
    <s v="N/A"/>
    <n v="20000000"/>
    <s v="Subdirección de Asuntos Comunales"/>
    <s v=" 3-100-I001 VA-Administrados de destinación especifica"/>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_Otros servicios profesionales, técnicos y empresariales n.c.p."/>
    <s v="CCE-16 Contratación Directa"/>
    <s v="Julio"/>
    <s v="Agosto "/>
    <n v="4"/>
    <n v="5000000"/>
    <n v="20000000"/>
    <s v="Secretaria General-Gestión Contractu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_Otros servicios profesionales, técnicos y empresariales n.c.p."/>
    <s v="CCE-16 Contratación Directa"/>
    <s v="Julio"/>
    <s v="Agosto "/>
    <n v="4"/>
    <n v="5000000"/>
    <n v="20000000"/>
    <s v="Secretaria General-Gestión Contractu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52161505"/>
    <s v="Adquisición de elementos tecnológicos, de proyección de imagen y accesorios en el marco  del convenio interadministrativo N° 1468 – 2022 para el fortalecimiento de las organizaciones sociales ganadoras del Fondo Chikaná."/>
    <s v="O232020200991137 Servicios de la_x000a_administración pública relacionados_x000a_con proyectos de desarrollo de uso"/>
    <s v="Selección Abreviada -Acuerdo Marco"/>
    <s v="Septiembre"/>
    <s v="Octubre "/>
    <n v="1"/>
    <s v="N/A"/>
    <n v="146674964"/>
    <s v="Subdirección de Fortalecimiento de la Organización Social"/>
    <s v=" 3-200-I001 RB-Administrados de destinación especifica"/>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el fortalecimiento a los clubes de la democracia y las actividades relacionadas con el club de la democracia."/>
    <s v="O232020200991119_Otros servicios de la administración pública n.c.p."/>
    <s v="CCE-16 Contratación Directa"/>
    <s v="Julio "/>
    <s v="Agosto"/>
    <n v="5"/>
    <n v="5040000"/>
    <n v="2520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el seguimiento e implementación de reportes administrativos y tareas de comunicación que requiera ParticiLab."/>
    <s v="O232020200883990_Otros servicios profesionales, técnicos y empresariales n.c.p."/>
    <s v="CCE-16 Contratación Directa"/>
    <s v="Julio "/>
    <s v="Agosto"/>
    <n v="5"/>
    <n v="5040000"/>
    <n v="25200000"/>
    <s v="Gerencia Escuela de Participación "/>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de manera temporal y con autonomía técnica y administrativa para realizar el diseño gráfico de las actividades y proyectos desarrollados por el Particilab."/>
    <s v="O232020200883990_Otros servicios profesionales, técnicos y empresariales n.c.p."/>
    <s v="CCE-16 Contratación Directa"/>
    <s v="Septiembre"/>
    <s v="Octubre "/>
    <n v="3.5"/>
    <n v="6177286"/>
    <n v="21620500"/>
    <s v="Gerencia Escuela de Participación "/>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Adición y Prórroga N°1 Contrato 450-2023 &quot;Prestar los servicios profesionales de manera temporal con autonomía técnica y administrativa para apoyar la coordinación del Observatorio y sus herramientas.&quot;"/>
    <s v="O232020200883990_Otros servicios profesionales, técnicos y empresariales n.c.p."/>
    <s v="CCE-16 Contratación Directa"/>
    <s v="Diciembre"/>
    <s v="Diicembre"/>
    <n v="2"/>
    <n v="8019000"/>
    <n v="16038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poyar actividades desarrolladas en implementación y seguimiento de la política pública de comunicación comunitaria del Distrito Capital."/>
    <s v="O232020200883990_Otros servicios profesionales, técnicos y empresariales n.c.p."/>
    <s v="CCE-16 Contratación Directa"/>
    <s v="Agosto"/>
    <s v="Agosto"/>
    <n v="4.5"/>
    <n v="5000000"/>
    <n v="22500000"/>
    <s v="Subdirección de Fortalecimiento de la Organización Soci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Adición y prorroga 1 al contrato No  cuyo objeto es &quot;Prestar los servicios profesionales de manera temporal, con autonomía técnica y administrativa para apoyar jurídicamente la proyección y revisión de documentos relacionados asuntos laborales y administrativos de la entidad&quot;"/>
    <s v="O232020200883990_Otros servicios profesionales, técnicos y empresariales n.c.p."/>
    <s v="CCE-16 Contratación Directa"/>
    <s v="Octubre"/>
    <s v="Noviembre"/>
    <n v="1.5"/>
    <n v="5000000"/>
    <n v="7500000"/>
    <s v="Dirección general"/>
    <s v="1-100-F001_VA-Recursos distrito"/>
    <s v="NO"/>
    <s v="N/A"/>
  </r>
  <r>
    <s v="05 - Construir Bogotá Región con gobierno abierto, transparente y ciudadanía consciente"/>
    <s v="56 - Gestión Pública Efectiva"/>
    <x v="4"/>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el seguimiento de la estrategia &quot;Obras con Saldo Pedagógico para el Cuidado y la Participación Ciudadana"/>
    <s v="O232020200883990_Otros servicios profesionales, técnicos y empresariales n.c.p."/>
    <s v="CCE-16 Contratación Directa"/>
    <s v="Octubre"/>
    <s v="Noviembre"/>
    <n v="2"/>
    <n v="5000000"/>
    <n v="10000000"/>
    <s v="Dirección general"/>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2- Mejorar 100 % la infraestructura y dotación requerida por la entidad"/>
    <n v="80111600"/>
    <s v="Adicion y prorroga 1 al contrato No XX cuyo objeto es &quo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quot;."/>
    <s v="O232020200883990_Otros servicios profesionales, técnicos y empresariales n.c.p."/>
    <s v="CCE-16 Contratación Directa"/>
    <s v="Noviembre"/>
    <s v="Noviembre"/>
    <n v="1"/>
    <n v="5665000"/>
    <n v="5665000"/>
    <s v="Secretaria General-Gestión de Recursos Físicos "/>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Adicion y prorroga No 01 del contrato No 360 cuyo obketo es &quot; Profesional para acompañar jurídicamente el desarrollo de los procedimientos precontractuales, contractuales y postcontractuales adelantados por el Proceso de Gestión Contractual.&quot;"/>
    <s v="O232020200883990_Otros servicios profesionales, técnicos y empresariales n.c.p."/>
    <s v="CCE-16 Contratación Directa"/>
    <s v="Octubre"/>
    <s v="Noviembre"/>
    <n v="2"/>
    <n v="6500000"/>
    <n v="13000000"/>
    <s v="Secretaria General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profesionales de forma temporal con autonomía técnica y administrativa para realizar actividades transversales y acompañamiento en_x000a_territorio en el marco del proyecto de inversión 7685."/>
    <s v="O232020200883990_Otros servicios profesionales, técnicos y empresariales n.c.p."/>
    <s v="CCE-16 Contratación Directa"/>
    <s v="Septiembre"/>
    <s v="Septiembre"/>
    <n v="5"/>
    <n v="5000000"/>
    <n v="25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de apoyo a la gestión de forma temporal con autonomía técnica y administrativa para realizar actividades transversales y de compañamiento en territorio que sean requeridas por la Subdirección de Asuntos Comunales."/>
    <s v="O232020200991119_Otros servicios de la administración pública n.c.p.."/>
    <s v="CCE-16 Contratación Directa"/>
    <s v="Agosto"/>
    <s v="Septiembre"/>
    <n v="6"/>
    <n v="3421000"/>
    <n v="20526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de apoyo a la gestión de forma temporal con autonomía técnica_x000a_y administrativa para realizar actividades de acompañamiento en territorio que sean_x000a_requeridas por la Subdirección de Asuntos Comunales."/>
    <s v="O232020200991119_Otros servicios de la administración pública n.c.p."/>
    <s v="CCE-16 Contratación Directa"/>
    <s v="Octubre"/>
    <s v="Octubre"/>
    <n v="5.5"/>
    <n v="3400000"/>
    <n v="187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de apoyo a la gestión de forma temporal con autonomía_x000a_técnica y administrativa para realizar actividades de acompañamiento en_x000a_territorio que sean requeridas por la Subdirección de Asuntos Comunales."/>
    <s v="O232020200991119_Otros servicios de la administración pública n.c.p."/>
    <s v="CCE-16 Contratación Directa"/>
    <s v="Octubre"/>
    <s v="Octubre"/>
    <n v="5"/>
    <n v="3421000"/>
    <n v="17105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de apoyo a la gestión de forma temporal con autonomía técnica y administrativa para realizar actividades transversales y de compañamiento en territorio que sean requeridas por la Subdirección de Asuntos Comunales."/>
    <s v="O232020200883990_Otros servicios profesionales, técnicos y empresariales n.c.p."/>
    <s v="CCE-16 Contratación Directa"/>
    <s v="Agosto"/>
    <s v="Agosto"/>
    <n v="6"/>
    <n v="3421000"/>
    <n v="20526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realizar actividades transversales y acompañamiento en_x000a_territorio en el marco del proyecto de inversión 7685."/>
    <s v="O232020200991119_Otros servicios de la administración pública n.c.p.."/>
    <s v="CCE-16 Contratación Directa"/>
    <s v="Agosto"/>
    <s v="Septiembre"/>
    <n v="6"/>
    <n v="4000000"/>
    <n v="24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el acompañamiento jurídico de las Organizaciones Comunales_x000a_de primer y segundo grado y Organizaciones de Propiedad Horizontal."/>
    <s v="O232020200883990_Otros servicios profesionales, técnicos y empresariales n.c.p."/>
    <s v="CCE-16 Contratación Directa"/>
    <s v="Agosto"/>
    <s v="Agosto"/>
    <n v="6"/>
    <n v="5000000"/>
    <n v="30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realizar actividades de acompañamiento en territorio que sean_x000a_requeridas por la Subdirección de Asuntos Comunales."/>
    <s v="O232020200991119_Otros servicios de la administración pública n.c.p.."/>
    <s v="CCE-16 Contratación Directa"/>
    <s v="Agosto"/>
    <s v="Septiembre"/>
    <n v="6"/>
    <n v="4800000"/>
    <n v="288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realizar actividades transversales en el marco del proyecto de inversión 7685."/>
    <s v="O232020200883990_Otros servicios profesionales, técnicos y empresariales n.c.p."/>
    <s v="CCE-16 Contratación Directa"/>
    <s v="Agosto"/>
    <s v="Septiembre"/>
    <n v="6"/>
    <n v="5000000"/>
    <n v="30000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 Prestar los servicios de apoyo a la gestión de forma temporal con autonomía técnica y administrativa para realizar actividades de acompañamiento en territorio que sean requeridas por la Subdirección de Asuntos Comunales"/>
    <s v="O232020200991119_Otros servicios de la administración pública n.c.p."/>
    <s v="CCE-16 Contratación Directa"/>
    <s v="Agosto"/>
    <s v="Septiembre"/>
    <n v="6"/>
    <n v="3421000"/>
    <n v="20526000"/>
    <s v="Subdirección de Asuntos Comunale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 _x000a_43212100_x000a_49191501_x000a_45111608_x000a_52161505 "/>
    <s v="Contratar el suministro de bonos tecnológicos, para el fortalecimiento de los procesos organizativos y participativos de la población Negra Afrocolombiana residentes en Bogotá, en el marco del Convenio Interadministrativo No. 1468-2022"/>
    <s v="O232020200991137 Servicios de la administración pública relacionados con proyectos de desarrollo de uso"/>
    <s v="CCE-06 Selección abreviada menor cuantía"/>
    <s v="Julio"/>
    <s v="Septiembre"/>
    <n v="1"/>
    <s v="N/A"/>
    <n v="28000000"/>
    <s v="SFOS"/>
    <s v=" 3-200-I001 RB-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_x000a_43201800_x000a_43211600 "/>
    <s v="Adquisición de elementos tecnológicos y accesorios en el marco del convenio interadministrativo N° 1468 – 2022 con la Secretaria de Gobierno - Fondo Chikaná."/>
    <s v="O232020200991137 Servicios de la_x000a_administración pública relacionados_x000a_con proyectos de desarrollo de uso"/>
    <s v="Selección abreviada acuerdo Marco"/>
    <s v="Septiembre"/>
    <s v="Octubre "/>
    <n v="1"/>
    <s v="N/A"/>
    <n v="43893037"/>
    <s v="SFOS"/>
    <s v=" 3-200-I001 RB-Administrados de destinación especifica"/>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para la organización, seguimiento administrativo y financiero de las actividades de la Gerencia de Instancias y Mecanismos de la Participación. ."/>
    <s v="O232020200991119_Otros servicios de la administración pública n.c.p."/>
    <s v="CCE-16 Contratación Directa"/>
    <s v="Septiembre"/>
    <s v="Octubre"/>
    <n v="5"/>
    <n v="3421000"/>
    <n v="17105000"/>
    <s v="Gerencia de Instancias y Mecanismos de Participación"/>
    <s v="1-100-F001_VA-Recursos distrito"/>
    <s v="NO"/>
    <s v="N/A"/>
  </r>
  <r>
    <s v="05 - Construir Bogotá Región con gobierno abierto, transparente y ciudadanía consciente"/>
    <s v="51 - Gobierno Abierto"/>
    <x v="3"/>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s v="45121500 - 52161500 - 43191500 - 45121600 - 45111600 - 52161500"/>
    <s v="Adquisición de elementos y accesorios tecnológicos para el fortalecimiento y promoción de las Organizaciones Sociales y Medios Comunitarios, beneficiarios del Fondo de Iniciativas CHIKANÁ y Lablocal."/>
    <s v="O232020200991119_Otros servicios de la administración pública n.c.p."/>
    <s v="Selección Abreviada Subasta Inversa "/>
    <s v="Agosto"/>
    <s v="Septiembre"/>
    <n v="1"/>
    <s v="N/A"/>
    <n v="83500000"/>
    <s v="Gerencia Escuela de Participación "/>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65-2023&quo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quot;"/>
    <s v="O232020200883990_Otros servicios profesionales, técnicos y empresariales n.c.p."/>
    <s v="CCE-16 Contratación Directa"/>
    <s v="Diciembre"/>
    <s v="Diciembre"/>
    <s v="2 meses_x000a_3 días"/>
    <n v="3090000"/>
    <n v="6489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o.1 contrato 455-2023&quot;Prestar los servicios profesionales de manera temporal, con autonomía técnica y administrativa para apoyar la producción de información del observatorio de la participación y la aplicación de sus herramientas&quot;"/>
    <s v="O232020200991119_Otros servicios de la administración pública n.c.p."/>
    <s v="CCE-16 Contratación Directa"/>
    <s v="Diciembre"/>
    <s v="Diciembre"/>
    <n v="1"/>
    <n v="6000000"/>
    <n v="9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 Profesional para acompañar jurídicamente el desarrollo de los procedimientos precontractuales y contractuales adelantados por el Proceso de Gestión Contractual."/>
    <s v="O232020200991119_Otros servicios de la administración pública n.c.p."/>
    <s v="CCE-16 Contratación Directa"/>
    <s v="Agosto "/>
    <s v="Septiembre"/>
    <s v="4.5"/>
    <n v="4000000"/>
    <n v="18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 Profesional para acompañar jurídicamente el desarrollo de los procedimientos precontractuales y contractuales adelantados por el Proceso de Gestión Contractual"/>
    <s v="O232020200991119_Otros servicios de la administración pública n.c.p."/>
    <s v="CCE-16 Contratación Directa"/>
    <s v="Agosto "/>
    <s v="Septiembre"/>
    <s v="4.5"/>
    <n v="3600000"/>
    <n v="162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52161505"/>
    <s v="Adquisición de elementos tecnológicos, de proyección de imagen y accesorios en el marco del Convenio Interadministrativo N° 1114 – 2022 para el fortalecimiento de las organizaciones sociales de mujeres ganadoras de la Convocatoria Bogotá con las Mujeres 2023-2.0"/>
    <s v="&quot;O232020200991137 Servicios de la_x000a_administración pública relacionados_x000a_con proyectos de desarrollo de uso&quot;"/>
    <s v="Selección Abreviada -Acuerdo Marco"/>
    <s v="Agosto"/>
    <s v="Agosto "/>
    <n v="1"/>
    <s v="N/A"/>
    <n v="89000000"/>
    <s v="Gerencias de Mujer y Genero "/>
    <s v="3-100-I001 VA-Administrados de destinación especifica"/>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5121500 - 52161500 - 43191500 - 45121600 - 45111600 - 52161500"/>
    <s v="Adquisición de elementos y accesorios tecnológicos para el fortalecimiento y promoción de las Organizaciones Sociales y Medios Comunitarios, beneficiarios del Fondo de Iniciativas CHIKANÁ y Lablocal."/>
    <s v="&quot;O232020200991137 Servicios de la_x000a_administración pública relacionados_x000a_con proyectos de desarrollo de uso&quot;"/>
    <s v="Selección Abreviada Subasta Inversa "/>
    <s v="Agosto"/>
    <s v="Septiembre"/>
    <n v="1"/>
    <s v="N/A"/>
    <n v="54611800"/>
    <s v="Gerencias de Mujer y Genero "/>
    <s v="3-100-I001 VA-Administrados de destinación especifica"/>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del contrato 187-2023 para Prestar los servicios profesionales de manera temporal, con autonomía técnica y administrativa para realizar actividades en materia presupuestal y financiera de la Subdirección de Promoción de la Participación."/>
    <s v="O232020200883990_Otros servicios profesionales, técnicos y empresariales n.c.p."/>
    <s v="CCE-16 Contratación Directa"/>
    <s v="Diciembre"/>
    <s v="Diciembre"/>
    <n v="2"/>
    <n v="4878600"/>
    <n v="97572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
    <s v="O232020200883990_Otros servicios profesionales, técnicos y empresariales n.c.p."/>
    <s v="CCE-16 Contratación Directa"/>
    <s v="Diciembre"/>
    <s v="Diciembre"/>
    <n v="3"/>
    <n v="5500000"/>
    <n v="16500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Servicios de apoyo a la gestión para apoyar en el seguimiento a las acciones realizadas en el marco del Sistema Distrital de Juventud."/>
    <s v="O232020200883990_Otros servicios profesionales, técnicos y empresariales n.c.p."/>
    <s v="Contratación Directa"/>
    <s v="Septiembre"/>
    <s v="Diciembre"/>
    <n v="4"/>
    <n v="3776285"/>
    <n v="15105140"/>
    <s v="Gerencia de Juventud"/>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Recursos para dar cumplimiento a los objetivos de la Gerencia "/>
    <s v="O232020200991119_Otros servicios de la administración pública n.c.p. que es de atender a las comunidades."/>
    <s v="CCE-16 Contratación Directa"/>
    <s v="Octubre"/>
    <s v="Octubre"/>
    <n v="1"/>
    <s v="N/A"/>
    <n v="2202408"/>
    <s v="Gerencia de Instancias y Mecanismos de Participación"/>
    <s v="1-100-F001_VA-Recursos distrito"/>
    <s v="NO"/>
    <s v="N/A"/>
  </r>
  <r>
    <s v="05 - Construir Bogotá Región con gobierno abierto, transparente y ciudadanía consciente"/>
    <s v="56 - Gestión Pública Efectiva"/>
    <x v="4"/>
    <s v="526 - Implementar una (1) estrategia para fortalecer la capacidad operativa y de gestión administrativa del Sector Gobierno."/>
    <s v="1 - Fortalecer 100 % los procesos de la entidad administrativa y operativamente"/>
    <n v="80111600"/>
    <s v="Prestar los servicios profesionales para brindar soporte jurídico en los procesos precontractuales y contractuales, adelantados por el Proceso de Gestión Contractual del Instituto Distrital de la Participación y Acción Comunal&quot;"/>
    <s v="O232020200883990_Otros servicios profesionales, técnicos y empresariales n.c.p."/>
    <s v="CCE-16 Contratación Directa"/>
    <s v="Noviembre"/>
    <s v="Diciembre"/>
    <n v="2"/>
    <n v="5000000"/>
    <n v="10000000"/>
    <s v="Secretaria General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realizar  las acciones transversales y de seguimientoa las organizaciones comunales asignadas;  dentro de la ejecución del  Convenio interadministrativo No. 477 de 2023 suscrito con  la Alcaldía de Bosa. "/>
    <s v="O232020200991119 Otros servicios de la administración pública n.c.p."/>
    <s v="CCE-16 Contratación Directa"/>
    <s v="Septiembre"/>
    <s v="Septiembre"/>
    <n v="5"/>
    <n v="3845400"/>
    <n v="19227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apoyar las acciones dentro del Ciclo de fortalecimiento a las organizaciones comunales asignadas  dentro de la ejecución del  Convenio interadministrativo No. 477 de 2023 suscrito con  la Alcaldía de Bosa. "/>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apoyar las acciones dentro del Ciclo de fortalecimiento a las organizaciones comunales asignadas  dentro de la ejecución del  Convenio interadministrativo No. 477 de 2023 suscrito con  la Alcaldía de Bosa. "/>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apoyar las acciones dentro del Ciclo de fortalecimiento a las organizaciones comunales asignadas  dentro de la ejecución del  Convenio interadministrativo No. 477 de 2023 suscrito con  la Alcaldía de Bosa. "/>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el acompañamiento  juridico  al  Convenio interadministrativo No. 477 de 2023 suscrito con  la Alcaldía de Bosa. "/>
    <s v="O232020200991119_Otros servicios de la administración pública n.c.p."/>
    <s v="CCE-16 Contratación Directa"/>
    <s v="Septiembre"/>
    <s v="Septiembre"/>
    <n v="5"/>
    <n v="5025000"/>
    <n v="25125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el acompañamiento contable dentro de la ejecución del  Convenio interadministrativo No. 477 de 2023 suscrito con  la Alcaldía de Bosa."/>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_x000a_administrativa para el acompañamiento contable dentro de la ejecución del  Convenio interadministrativo No. 477 de 2023 suscrito con  la Alcaldía de Bosa."/>
    <s v="O232020200991119_Otros servicios de la administración pública n.c.p."/>
    <s v="CCE-16 Contratación Directa"/>
    <s v="Septiembre"/>
    <s v="Septiembre"/>
    <n v="4"/>
    <n v="4277000"/>
    <n v="17108000"/>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43211500, 45111608, 43212105, 43201800"/>
    <s v="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
    <s v="O232020200991114 Servicios de planificación económica, social y estadística de la administración pública"/>
    <s v="CCE-99 Seléccion abreviada - acuerdo marco"/>
    <s v="Octubre "/>
    <s v="Octubre "/>
    <n v="3"/>
    <s v="N/A"/>
    <n v="174884922"/>
    <s v="Subdirección de Asuntos Comunales"/>
    <s v="3-100-I017 _x000a_VA_x0002_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3211500_x000a_43212105_x000a_45111608_x000a_52161520_x000a_43211509"/>
    <s v="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
    <s v="O232020200991119 Otros servicios de la administración pública n.c.p."/>
    <s v="Selección Abreviada -Acuerdo Marco"/>
    <s v="Septiembre"/>
    <s v="Septiembre"/>
    <s v="1 Mes"/>
    <s v="N/A"/>
    <n v="117520000"/>
    <s v="Gerencia de Juventud "/>
    <s v="3-100-I017 _x000a_VA_x0002_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
    <s v="O232020200991119 Otros servicios de la administración pública n.c.p."/>
    <s v="CCE-16 Contratación Directa"/>
    <s v="Septiembre"/>
    <s v="Septiembre"/>
    <s v="3 Meses y 15 Días"/>
    <n v="3503333"/>
    <n v="12261666"/>
    <s v="Gerencia de Juventud "/>
    <s v="3-100-I017 _x000a_VA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
    <s v="O232020200991119 Otros servicios de la administración pública n.c.p."/>
    <s v="CCE-16 Contratación Directa"/>
    <s v="Septiembre"/>
    <s v="Septiembre"/>
    <s v="3 Meses y 15 Días"/>
    <n v="3503333"/>
    <n v="12261666"/>
    <s v="Gerencia de Juventud"/>
    <s v="3-100-I017 _x000a_VA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el realizar el seguimiento y el reporte de los procesos y acciones de la implementación  del convenio interadministrativo SCJ-1769 – 2023."/>
    <s v="O232020200991119 Otros servicios de la administración pública n.c.p."/>
    <s v="CCE-16 Contratación Directa"/>
    <s v="Septiembre"/>
    <s v="Septiembre"/>
    <s v="3 Meses y 15 Días"/>
    <n v="4160000"/>
    <n v="14560000"/>
    <s v="Gerencia de Juventud"/>
    <s v="3-100-I017 _x000a_VA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brindar lineamientos al equipo de la Gerencia de Juventud, realizar seguimiento a la implementación del modelo de fortalecimiento y al Sistema Distrital de Juventud."/>
    <s v="O232020200883990_Otros servicios profesionales, técnicos y empresariales n.c.p."/>
    <s v="CCE-16 Contratación Directa"/>
    <s v="Septiembre"/>
    <s v="Septiembre"/>
    <s v="5 meses y 18 días"/>
    <n v="5500000"/>
    <n v="30800000"/>
    <s v="Gerencia de Juventud"/>
    <s v="1-100-F001_VA-Recursos distrito"/>
    <s v="NO"/>
    <s v="N/A"/>
  </r>
  <r>
    <s v="05 - Construir Bogotá Región con gobierno abierto, transparente y ciudadanía consciente"/>
    <s v="51 - Gobierno Abierto"/>
    <x v="2"/>
    <s v="420 - Implementar el 100% del Observatorio de la Participación"/>
    <s v="1. Implementar 100% la metodología para la recolección, análisis y producción de datos e intercambio y producción de conocimiento sobre participación ciudadana"/>
    <n v="80111600"/>
    <s v="Profesional para apoyar la producción y visualización de información cuantitativa y cualitativa del observatorio de la participación"/>
    <s v="O232020200883990_Otros servicios profesionales, técnicos y empresariales n.c.p."/>
    <s v="CCE-16 Contratación Directa"/>
    <s v="Septiembre "/>
    <s v="Septiembre"/>
    <n v="4"/>
    <n v="6000000"/>
    <n v="24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realizar seguimiento al desarrollo de la estrategia de fortalecimiento a las organizaciones sociales y depuración de la plataforma en la Subdireccion de Fortalecimiento."/>
    <s v="O232020200991119_Otros servicios de la administración pública n.c.p."/>
    <s v="CCE-16 Contratación Directa"/>
    <s v="Septiembre "/>
    <s v="Septiembre"/>
    <n v="6"/>
    <n v="6000000"/>
    <n v="36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s v="45121504_x000a_52161541_x000a_45121601"/>
    <s v="Adquisición de elementos para el fortalecimiento y promoción de las Organizaciones Sociales del Distrito Capital en el marco del convenio interadministrativo SCJ-1769-2023.  "/>
    <s v="O232020200991119 Otros servicios de la administración pública n.c.p."/>
    <s v="CCE-16 Contratación Directa "/>
    <s v="Septiembre"/>
    <s v="Septiembre"/>
    <s v="1 Mes"/>
    <s v="N/A"/>
    <n v="32480000"/>
    <s v="Gerencia de Juventud "/>
    <s v="3-100-I017 _x000a_VA_x0002_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ofesional para acompañar jurídicamente el desarrollo de los procedimientos precontractuales y contractuales necesarios para la implementación  del convenio interadministrativo SCJ-1769 – 2023."/>
    <s v="O232020200991119 Otros servicios de la administración pública n.c.p."/>
    <s v="CCE-16 Contratación Directa"/>
    <s v="Septiembre"/>
    <s v="Septiembre"/>
    <s v="3 Meses y 15 Días"/>
    <n v="4500000"/>
    <n v="15750000"/>
    <s v="Gerencia de Juventud "/>
    <s v="3-100-I017 _x000a_VA_x0002_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
    <s v="O232020200991119 Otros servicios de la administración pública n.c.p."/>
    <s v="CCE-16 Contratación Directa"/>
    <s v="Septiembre"/>
    <s v="Septiembre"/>
    <s v="3 Meses y 15 Días"/>
    <n v="4055555"/>
    <n v="12166664"/>
    <s v="Gerencia de Juventud "/>
    <s v="3-100-I017 _x000a_VA_x0002_CONVENIOS"/>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Servicios de apoyo para el acompañamiento transversal para la implementación del modelo de fortalecimiento de las nuevas expresiones."/>
    <s v="O232020200991119_Otros servicios de la administración pública n.c.p."/>
    <s v="CCE-16 Contratación Directa"/>
    <s v="Noviembre "/>
    <s v="Diciembre "/>
    <n v="3"/>
    <n v="3421000"/>
    <n v="10263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brindar acompañamiento administrativo y financiero a la Subdirección de Fortalecimiento de la Organización Social"/>
    <s v="O232020200883990_Otros servicios profesionales, técnicos y empresariales n.c.p."/>
    <s v="CCE-16 Contratación Directa"/>
    <s v="Diciembre "/>
    <s v="Diciembre"/>
    <n v="3"/>
    <n v="3849000"/>
    <n v="11547000"/>
    <s v="Subdirección de Fortalecimiento de la Organización Social"/>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Sepiembre"/>
    <s v="Octubre "/>
    <s v="4 meses y 27 días"/>
    <n v="3394880"/>
    <n v="16634912"/>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Octubre"/>
    <s v="Octubre "/>
    <s v="3 meses y 25 días"/>
    <n v="3394880"/>
    <n v="13013707"/>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Sepiembre"/>
    <s v="Octubre "/>
    <s v="3 meses y 25 días"/>
    <n v="3394880"/>
    <n v="13013707"/>
    <s v="Gerencia de Instancias y Mecanismos de Participación"/>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de  apoyo  a  la  gestión de  manera  temporal con  autonomía  técnica  y  administrativa  para  realizar y apoyar la gestión documental y de archivo, en desarrollo de la metodología &quot;Obras Con Saldo Pedagógico Para el Cuidado y la Participación Ciudadana&quot;"/>
    <s v="O232020200883990_Otros servicios profesionales, técnicos y empresariales n.c.p."/>
    <s v="CCE-16 Contratación Directa"/>
    <s v="Octubre"/>
    <s v="Octubre"/>
    <n v="1"/>
    <n v="2494467"/>
    <n v="2494467"/>
    <s v="Gerencia de Proyectos"/>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n v="80111600"/>
    <s v="Prestar los servicios profesionales de manera temporal, con autonomía técnica y_x000a_administrativa para realizar la articulación, atender y gestionar la participación_x000a_incidente con las organizaciones sociales, comunales y comunitarias dentro de la_x000a_metodología Obras Con Saldo pedagógico Para el Cuidado y la Participación_x000a_Ciudadana en la Gerencia de Proyectos del IDPAC producto de la adición del Convenio Interadministrativo No.1004-2022 suscrito entre el IDPAC  y la Secretaria Distrital del Habitat."/>
    <s v="O232020200991119_Otros servicios de la administración pública n.c.p."/>
    <s v="CCE-16 Contratación Directa"/>
    <s v="Sepiembre"/>
    <s v="Octubre"/>
    <s v="2 meses "/>
    <n v="3600000"/>
    <n v="7200000"/>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3 - Realizar 335 obras con saldo pedagógico para el cuidado de incidencia ciudadana"/>
    <s v="80141600;80141900;80111600;81141600;72102900"/>
    <s v="Suscribir convenios solidarios con las Juntas de Acción Comunal con el fin de ejecutar  la Obra con Saldo Pedagógico. Producto de la adición del Convenio  Interadministrativo No.1004-2022 suscrito entre el IDPAC  y la Secretaria Distrital del Habitat."/>
    <s v="O232020200991119_Otros servicios de la administración pública n.c.p."/>
    <s v="CCE-16 Contratación Directa"/>
    <s v="Octubre"/>
    <s v="Octubre"/>
    <n v="2"/>
    <s v="N/A"/>
    <n v="13746668"/>
    <s v="Gerencia de Proyectos. "/>
    <s v="3-100-I017_x000a_VA-Convenios"/>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égicos que lidera la SPP"/>
    <s v="O232020200991119_Otros servicios de la administración pública n.c.p."/>
    <s v="CCE-16 Contratación Directa"/>
    <s v="Septiembre"/>
    <s v="Octubre"/>
    <n v="3"/>
    <n v="2138000"/>
    <n v="6414000"/>
    <s v="Subdirección de Promoción de la Participación "/>
    <s v="1-100-F001_VA-Recursos distrito"/>
    <s v="NO"/>
    <s v="N/A"/>
  </r>
  <r>
    <s v="03 - Inspirar confianza y legitimidad para vivir sin miedo y ser epicentro de cultura ciudadana, paz y reconciliación."/>
    <s v="43 - Cultura ciudadana para la confianza, la convivencia y la participación desde la vida cotidiana"/>
    <x v="8"/>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s v="80141600;80141900;80111600;81141600"/>
    <s v="Para adicionar a la bolsa de servicios logísticos y operativos necesarios para la organización y ejecución de actividades y eventos institucionales realizados por el IDPAC."/>
    <s v="O232020200991119_Otros servicios de la administración pública n.c.p."/>
    <s v="Licitación pública"/>
    <s v="Octubre "/>
    <s v="Noviembre"/>
    <n v="2"/>
    <s v="N/A"/>
    <n v="13015650"/>
    <s v="Subdirección de Promoción de la Participación "/>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s v="80111600_x000a_52161600_x000a_72151600_x000a_95141900_x000a_56101500_x000a_52161500_x000a_39122200_x000a_26101700"/>
    <s v="Adquisición de elementos e insumos, en el marco del convenio interadministrativo No. 477 de 2023 suscrito entre el FDLB e IDPAC para el fortalecimiento mediante incentivos de las Organizaciones Comunales del Distrito Capital.  "/>
    <s v="O232020200991114 Servicios de planificación económica, social y estadística de la administración pública"/>
    <s v="Seléccion abreviada - subasta inversa"/>
    <s v="Octubre "/>
    <s v="Octubre "/>
    <n v="3"/>
    <s v="N/A"/>
    <n v="525115078"/>
    <s v="Subdirección de Asuntos Comunales"/>
    <s v="3-100-I017 _x000a_VA_x0002_CONVENIOS"/>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
    <s v="O232020200883990_Otros servicios profesionales, técnicos y empresariales n.c.p."/>
    <s v="CCE-16 Contratación Directa"/>
    <s v="Octubre"/>
    <s v="Octubre"/>
    <n v="3"/>
    <n v="3250000"/>
    <n v="9750000"/>
    <s v="Subdirección de Asuntos Comunales"/>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planificar y desarrollar el proceso de la semana Raizal en Bogotá"/>
    <s v="O232020200883990_Otros servicios profesionales, técnicos y empresariales n.c.p."/>
    <s v="CCE-16 Contratación Directa"/>
    <s v="Septiembre "/>
    <s v="Octubre "/>
    <n v="2"/>
    <n v="6100000"/>
    <n v="122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
    <s v="O232020200883990_Otros servicios profesionales, técnicos y empresariales n.c.p."/>
    <s v="CCE-16 Contratación Directa"/>
    <s v="Septiembre "/>
    <s v="Octubre  "/>
    <n v="5"/>
    <n v="6000000"/>
    <n v="30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apoyar la implementación de las distintas actividades de la ruta de fortalecimiento a organizaciones de víctimas del conflicto armado y de población reincorporada."/>
    <s v="O232020200991119_Otros servicios de la administración pública n.c.p."/>
    <s v="CCE-16 Contratación Directa"/>
    <s v="Septiembre "/>
    <s v="Octubre  "/>
    <n v="4"/>
    <n v="6000000"/>
    <n v="24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apoyar a la Subdirección de Fortalecimiento a la Organización Social en la revisión de temas financieros, presupuestales, reportes e informes administraticos que se le asignen"/>
    <s v="O232020200991119_Otros servicios de la administración pública n.c.p."/>
    <s v="CCE-16 Contratación Directa"/>
    <s v="Septiembre "/>
    <s v="Octubre  "/>
    <n v="3"/>
    <n v="4000000"/>
    <n v="12000000"/>
    <s v="Subdirección de Fortalecimiento de la Organización Social"/>
    <s v="1-100-F001_VA-Recursos distrito"/>
    <s v="NO"/>
    <s v="N/A"/>
  </r>
  <r>
    <s v="05 - Construir Bogotá Región con gobierno abierto, transparente y ciudadanía consciente"/>
    <s v="56 - Gestión Pública Efectiva"/>
    <x v="5"/>
    <s v="527 - Implementar una (1) estrategia para fortalecer y modernizar la capacidad tecnológica del Sector Gobierno"/>
    <s v="3 - Adquirir 100% los servicios e infraestructura TI de la entidad"/>
    <n v="45111902"/>
    <s v="Adquirir una pantalla Led 3.2*1.92 (149&quot;) pitch 3 con soporte en estructura metálica para la modernización tecnológica del IDPAC."/>
    <s v="O23201010030302-Maquinaria de informática y sus partes, piezas y accesorios"/>
    <s v="Minima cuantia Tienda Virtual "/>
    <s v="Octubre "/>
    <s v="Noviembre"/>
    <n v="2"/>
    <s v="N/A"/>
    <n v="31900000"/>
    <s v="Secretaría General- Gestión de Tecnologías de la Información"/>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apoyar a supervisión del convenio 772-2022 suscrito con el FDLK "/>
    <s v="O232020200991119_Otros servicios de la administración pública n.c.p."/>
    <s v="CCE-16 Contratación Directa"/>
    <s v="Octubre"/>
    <s v="Octubre"/>
    <n v="2.5"/>
    <n v="5000000"/>
    <n v="12500000"/>
    <s v="Subdirección de Asuntos Comunales"/>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Octubre"/>
    <s v="Octubre "/>
    <n v="3"/>
    <n v="3394880"/>
    <n v="1018464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Octubre "/>
    <s v="Octubre "/>
    <n v="3"/>
    <n v="3394880"/>
    <n v="10184640"/>
    <s v="Gerencia de Instancias y Mecanismos de Participación"/>
    <s v="1-100-F001_VA-Recursos distrito"/>
    <s v="NO"/>
    <s v="N/A"/>
  </r>
  <r>
    <s v="05 - Construir Bogotá Región con gobierno abierto, transparente y ciudadanía consciente"/>
    <s v="57 - Gestión Pública Local"/>
    <x v="6"/>
    <s v="550 - Implementar una (1) estrategia de asesoría y/o acompañamiento técnico orientada a las 20 alcaldías locales, a las instituciones del distrito y a la ciudadanía, en el proceso de planeación y presupuestos participativos."/>
    <s v="1 -Realizar 98 asesorías técnicas entre alcaldías locales y entidades del distrito, en el proceso de planeación y presupuestos participativos"/>
    <n v="80111600"/>
    <s v="Profesional para desarollar las estrategias territoriales, gobierno abierto y los procesos de planeación participativa. "/>
    <s v="O232020200991119_Otros servicios de la administración pública n.c.p."/>
    <s v="CCE-16 Contratación Directa"/>
    <s v="Octubre"/>
    <s v="Octubre"/>
    <n v="3"/>
    <n v="4666667"/>
    <n v="14000000"/>
    <s v="Subdirección de Promoción de la Participación "/>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Octubre "/>
    <s v="Octubre "/>
    <n v="3"/>
    <n v="3394880"/>
    <n v="10184640"/>
    <s v="Gerencia de Instancias y Mecanismos de Participación"/>
    <s v="1-100-F001_VA-Recursos distrito"/>
    <s v="NO"/>
    <s v="N/A"/>
  </r>
  <r>
    <s v="05 - Construir Bogotá Región con gobierno abierto, transparente y ciudadanía consciente"/>
    <s v="51 - Gobierno Abierto"/>
    <x v="7"/>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que es de atender a las comunidades."/>
    <s v="CCE-16 Contratación Directa"/>
    <s v="Octubre "/>
    <s v="Octubre "/>
    <n v="3"/>
    <n v="3394880"/>
    <n v="10184640"/>
    <s v="Gerencia de Instancias y Mecanismos de Participación"/>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Adición y Prórroga N°1 Contrato 664-2023 &quot;Prestar los servicios profesionales de manera temporal, con autonomía técnica y administrativa para el desarrollo y puesta en producción de las herramientas tecnológicas que adelanta el instituto en lo concerniente a las tecnologías de la información&quot;"/>
    <s v="O232020200883990_Otros servicios profesionales, técnicos y empresariales n.c.p."/>
    <s v="CCE-16 Contratación Directa"/>
    <s v="Noviembre"/>
    <s v="Noviembre"/>
    <n v="2"/>
    <n v="6000000"/>
    <n v="12000000"/>
    <s v="Subdirección de Fortalecimiento de la Organización Social"/>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
    <s v="O232020200991137 Servicios de la administración pública relacionados con proyectos de desarrollo de uso"/>
    <s v="CCE-16 Contratación Directa"/>
    <s v="Octubre"/>
    <s v="Noviembre"/>
    <n v="1"/>
    <n v="3849000"/>
    <n v="3849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
    <s v="O232020200991137 Servicios de la administración pública relacionados con proyectos de desarrollo de uso"/>
    <s v="CCE-16 Contratación Directa"/>
    <s v="Octubre"/>
    <s v="Noviembre"/>
    <n v="1"/>
    <n v="3849000"/>
    <n v="3849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
    <s v="O232020200991137 Servicios de la administración pública relacionados con proyectos de desarrollo de uso"/>
    <s v="CCE-16 Contratación Directa"/>
    <s v="Octubre"/>
    <s v="Noviembre"/>
    <n v="1"/>
    <n v="3849000"/>
    <n v="3849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
    <s v="O232020200991137 Servicios de la administración pública relacionados con proyectos de desarrollo de uso"/>
    <s v="CCE-16 Contratación Directa"/>
    <s v="Octubre"/>
    <s v="Noviembre"/>
    <n v="1"/>
    <n v="3849000"/>
    <n v="3849000"/>
    <s v="Gerencia de Juventud"/>
    <s v="1-100-F001_VA-Recursos distrito"/>
    <s v="NO"/>
    <s v="N/A"/>
  </r>
  <r>
    <s v="05 - Construir Bogotá Región con gobierno abierto, transparente y ciudadanía consciente"/>
    <s v="51 - Gobierno Abierto"/>
    <x v="2"/>
    <s v="424 - Implementar una (1) estrategia para fortalecer a las organizaciones sociales, comunitarias, de propiedad horizontal y comunales, y las  instancias de participación."/>
    <s v="3. Asesorar técnicamente a 1028 organizaciones sociales y medios comunitarios y alternativos en el Distrito Capital"/>
    <n v="80111600"/>
    <s v="Prestar los servicios profesionales de manera temporal con autonomía técnica y administrativa para realizar actividades administrativas para el Fondo Chikaná en el marco del convenio interadministrativo N° 1468 – 2022."/>
    <s v="O232020200991137 Servicios de la administración pública relacionados con proyectos de desarrollo de uso"/>
    <s v="CCE-16 Contratación Directa"/>
    <s v="Octubre"/>
    <s v="Noviembre"/>
    <n v="1"/>
    <n v="4277000"/>
    <n v="4277000"/>
    <s v="Gerencia de Juventud"/>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jurídico de las Organizaciones Comunales de primer y segundo grado y Organizaciones de Propiedad Horizontal."/>
    <s v="O232020200883990_Otros servicios profesionales, técnicos y empresariales n.c.p."/>
    <s v="CCE-16 Contratación Directa"/>
    <s v="Octubre"/>
    <s v="Diciembre"/>
    <n v="2"/>
    <n v="3849000"/>
    <n v="7698000"/>
    <s v="Subdirección de Asuntos Comunales"/>
    <s v="1-100-F001_VA-Recursos distrito"/>
    <s v="NO"/>
    <s v="N/A"/>
  </r>
  <r>
    <s v="05 - Construir Bogotá Región con gobierno abierto, transparente y ciudadanía consciente"/>
    <s v="51 - Gobierno Abierto"/>
    <x v="1"/>
    <s v="424 - Implementar una (1) estrategia para fortalecer a las organizaciones comunales, sociales, comunitarias, de propiedad horizontal e instancias de participación promocionando la inclusión y el liderazgo de nuevas ciudadanías"/>
    <s v="4 - Realizar 7203 Acciones de Fortalecimiento a Organizaciones Comunales de Primer y Segundo Grado y de Propiedad Horizontal en el Distrito Capital."/>
    <n v="80111600"/>
    <s v="Prestar los servicios profesionales de forma temporal con autonomía técnica y administrativa para el acompañamiento jurídico en los temas administrativos y contractuales de la Subdirección de Asuntos Comunales"/>
    <s v="O232020200883990_Otros servicios profesionales, técnicos y empresariales n.c.p."/>
    <s v="CCE-16 Contratación Directa"/>
    <s v="Octubre"/>
    <s v="Diciembre"/>
    <n v="3"/>
    <n v="5000000"/>
    <n v="15000000"/>
    <s v="Subdirección de Asuntos Comunales"/>
    <s v="1-100-F001_VA-Recursos distrito"/>
    <s v="NO"/>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020EAF-A0F3-426F-A6D8-6EBFD494AAC2}"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3" firstHeaderRow="1" firstDataRow="1" firstDataCol="1"/>
  <pivotFields count="18">
    <pivotField showAll="0"/>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1">
    <field x="2"/>
  </rowFields>
  <rowItems count="10">
    <i>
      <x/>
    </i>
    <i>
      <x v="1"/>
    </i>
    <i>
      <x v="2"/>
    </i>
    <i>
      <x v="3"/>
    </i>
    <i>
      <x v="4"/>
    </i>
    <i>
      <x v="5"/>
    </i>
    <i>
      <x v="6"/>
    </i>
    <i>
      <x v="7"/>
    </i>
    <i>
      <x v="8"/>
    </i>
    <i t="grand">
      <x/>
    </i>
  </rowItems>
  <colItems count="1">
    <i/>
  </colItems>
  <dataFields count="1">
    <dataField name="Suma de VALOR ESTIMADO ANUAL" fld="13"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274E-A542-433B-8616-EC0750E548CD}">
  <dimension ref="A3:E13"/>
  <sheetViews>
    <sheetView topLeftCell="B1" workbookViewId="0">
      <selection activeCell="E12" sqref="E12"/>
    </sheetView>
  </sheetViews>
  <sheetFormatPr baseColWidth="10" defaultRowHeight="15" x14ac:dyDescent="0.25"/>
  <cols>
    <col min="1" max="1" width="166.140625" bestFit="1" customWidth="1"/>
    <col min="2" max="2" width="31.28515625" bestFit="1" customWidth="1"/>
    <col min="4" max="4" width="16.5703125" style="96" bestFit="1" customWidth="1"/>
    <col min="5" max="5" width="19.7109375" style="96" bestFit="1" customWidth="1"/>
  </cols>
  <sheetData>
    <row r="3" spans="1:5" x14ac:dyDescent="0.25">
      <c r="A3" s="93" t="s">
        <v>925</v>
      </c>
      <c r="B3" t="s">
        <v>927</v>
      </c>
    </row>
    <row r="4" spans="1:5" x14ac:dyDescent="0.25">
      <c r="A4" s="94" t="s">
        <v>26</v>
      </c>
      <c r="B4" s="95">
        <v>175000000</v>
      </c>
    </row>
    <row r="5" spans="1:5" x14ac:dyDescent="0.25">
      <c r="A5" s="94" t="s">
        <v>50</v>
      </c>
      <c r="B5" s="95">
        <v>3995267000</v>
      </c>
      <c r="D5" s="96">
        <v>3995267000</v>
      </c>
      <c r="E5" s="96">
        <f>+D5-GETPIVOTDATA("VALOR ESTIMADO ANUAL",$A$3,"PROYECTO DE INVERSIÓN ","7685 - Modernización del modelo de gestión y tecnológico de las Organizaciones Comunales y de Propiedad Horizontal para el ejercicio de la democracia activa digital en el siglo xxi.  Bogotá")</f>
        <v>0</v>
      </c>
    </row>
    <row r="6" spans="1:5" x14ac:dyDescent="0.25">
      <c r="A6" s="94" t="s">
        <v>117</v>
      </c>
      <c r="B6" s="95">
        <v>5165201995.9966669</v>
      </c>
      <c r="D6" s="96">
        <v>5165201996</v>
      </c>
      <c r="E6" s="96">
        <f>+D6-GETPIVOTDATA("VALOR ESTIMADO ANUAL",$A$3,"PROYECTO DE INVERSIÓN ","7687 - Fortalecimiento  a las Organizaciones Sociales y Comunitarias para una participación ciudadana informada e incidente con enfoque diferencial en el distrito capital. Bogotá")</f>
        <v>3.3330917358398438E-3</v>
      </c>
    </row>
    <row r="7" spans="1:5" x14ac:dyDescent="0.25">
      <c r="A7" s="94" t="s">
        <v>253</v>
      </c>
      <c r="B7" s="95">
        <v>1869578000</v>
      </c>
      <c r="D7" s="96">
        <v>1869578000</v>
      </c>
      <c r="E7" s="96">
        <f>+D7-GETPIVOTDATA("VALOR ESTIMADO ANUAL",$A$3,"PROYECTO DE INVERSIÓN ","7688 - Fortalecimiento de las capacidades democráticas de la ciudadanía para la participación incidente y la gobernanza, con enfoque de innovación social, en Bogotá")</f>
        <v>0</v>
      </c>
    </row>
    <row r="8" spans="1:5" x14ac:dyDescent="0.25">
      <c r="A8" s="94" t="s">
        <v>314</v>
      </c>
      <c r="B8" s="95">
        <v>2680661000</v>
      </c>
      <c r="D8" s="96">
        <v>2680661000</v>
      </c>
      <c r="E8" s="96">
        <f>+D8-GETPIVOTDATA("VALOR ESTIMADO ANUAL",$A$3,"PROYECTO DE INVERSIÓN ","7712 - Fortalecimiento Institucional de la Gestión Administrativa del Instituto Distrital de la Participación y Acción Comunal Bogotá")</f>
        <v>0</v>
      </c>
    </row>
    <row r="9" spans="1:5" x14ac:dyDescent="0.25">
      <c r="A9" s="94" t="s">
        <v>416</v>
      </c>
      <c r="B9" s="95">
        <v>628314000</v>
      </c>
      <c r="D9" s="96">
        <v>628314000</v>
      </c>
      <c r="E9" s="96">
        <f>+D9-GETPIVOTDATA("VALOR ESTIMADO ANUAL",$A$3,"PROYECTO DE INVERSIÓN ","7714 - Fortalecimiento de la capacidad tecnológica y administrativa del Instituto Distrital de la Participación y Acción Comunal - IDPAC. Bogotá")</f>
        <v>0</v>
      </c>
    </row>
    <row r="10" spans="1:5" x14ac:dyDescent="0.25">
      <c r="A10" s="94" t="s">
        <v>445</v>
      </c>
      <c r="B10" s="95">
        <v>241217000</v>
      </c>
      <c r="D10" s="96">
        <v>241217000</v>
      </c>
      <c r="E10" s="96">
        <f>+D10-GETPIVOTDATA("VALOR ESTIMADO ANUAL",$A$3,"PROYECTO DE INVERSIÓN ","7723 - Fortalecimiento de las capacidades de las Alcaldías Locales, instituciones del Distrito y ciudadanía en procesos de planeación y presupuestos participativos. Bogotá")</f>
        <v>0</v>
      </c>
    </row>
    <row r="11" spans="1:5" x14ac:dyDescent="0.25">
      <c r="A11" s="94" t="s">
        <v>453</v>
      </c>
      <c r="B11" s="95">
        <v>899791000</v>
      </c>
      <c r="D11" s="96">
        <v>899791000</v>
      </c>
      <c r="E11" s="96">
        <f>+D11-GETPIVOTDATA("VALOR ESTIMADO ANUAL",$A$3,"PROYECTO DE INVERSIÓN ","7729 - Optimización de la participación ciudadana incidente para los asuntos públicos Bogotá")</f>
        <v>0</v>
      </c>
    </row>
    <row r="12" spans="1:5" x14ac:dyDescent="0.25">
      <c r="A12" s="94" t="s">
        <v>494</v>
      </c>
      <c r="B12" s="95">
        <v>5296342000.004283</v>
      </c>
      <c r="D12" s="96">
        <v>5296342000</v>
      </c>
      <c r="E12" s="96">
        <f>+GETPIVOTDATA("VALOR ESTIMADO ANUAL",$A$3,"PROYECTO DE INVERSIÓN ","7796 - Construcción de procesos para la convivencia y la participación ciudadana incidente en los asuntos públicos locales, distritales y regionales Bogotá")-D12</f>
        <v>4.2829513549804688E-3</v>
      </c>
    </row>
    <row r="13" spans="1:5" x14ac:dyDescent="0.25">
      <c r="A13" s="94" t="s">
        <v>926</v>
      </c>
      <c r="B13" s="95">
        <v>20951371996.00095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52"/>
  <sheetViews>
    <sheetView tabSelected="1" zoomScale="85" zoomScaleNormal="85" workbookViewId="0">
      <pane ySplit="7" topLeftCell="A8" activePane="bottomLeft" state="frozen"/>
      <selection pane="bottomLeft" activeCell="Q7" sqref="Q7"/>
    </sheetView>
  </sheetViews>
  <sheetFormatPr baseColWidth="10" defaultColWidth="11.5703125" defaultRowHeight="15" x14ac:dyDescent="0.2"/>
  <cols>
    <col min="1" max="1" width="18.7109375" style="1" customWidth="1"/>
    <col min="2" max="2" width="19" style="1" customWidth="1"/>
    <col min="3" max="3" width="27.140625" style="1" customWidth="1"/>
    <col min="4" max="4" width="40.28515625" style="1" customWidth="1"/>
    <col min="5" max="5" width="29.28515625" style="1" customWidth="1"/>
    <col min="6" max="6" width="15.5703125" style="15" customWidth="1"/>
    <col min="7" max="7" width="56.85546875" style="22" customWidth="1"/>
    <col min="8" max="8" width="23.42578125" style="13" customWidth="1"/>
    <col min="9" max="9" width="14.42578125" style="15" customWidth="1"/>
    <col min="10" max="10" width="19.5703125" style="13" customWidth="1"/>
    <col min="11" max="11" width="15.85546875" style="13" customWidth="1"/>
    <col min="12" max="12" width="21.42578125" style="13" customWidth="1"/>
    <col min="13" max="13" width="18.5703125" style="23" customWidth="1"/>
    <col min="14" max="14" width="24.42578125" style="24" customWidth="1"/>
    <col min="15" max="15" width="24" style="17" customWidth="1"/>
    <col min="16" max="16" width="30.140625" style="13" customWidth="1"/>
    <col min="17" max="17" width="16.5703125" style="13" customWidth="1"/>
    <col min="18" max="18" width="28" style="13" customWidth="1"/>
    <col min="19" max="16384" width="11.5703125" style="1"/>
  </cols>
  <sheetData>
    <row r="1" spans="1:18" ht="35.25" customHeight="1" x14ac:dyDescent="0.2">
      <c r="A1" s="126"/>
      <c r="B1" s="126"/>
      <c r="C1" s="126"/>
      <c r="D1" s="127" t="s">
        <v>0</v>
      </c>
      <c r="E1" s="127"/>
      <c r="F1" s="127"/>
      <c r="G1" s="127"/>
      <c r="H1" s="127"/>
      <c r="I1" s="127"/>
      <c r="J1" s="128"/>
      <c r="K1" s="127"/>
      <c r="L1" s="127"/>
      <c r="M1" s="127"/>
      <c r="N1" s="127"/>
      <c r="O1" s="127"/>
      <c r="P1" s="127"/>
      <c r="Q1" s="127"/>
      <c r="R1" s="129" t="s">
        <v>1</v>
      </c>
    </row>
    <row r="2" spans="1:18" ht="44.25" customHeight="1" x14ac:dyDescent="0.2">
      <c r="A2" s="126"/>
      <c r="B2" s="126"/>
      <c r="C2" s="126"/>
      <c r="D2" s="127" t="s">
        <v>2</v>
      </c>
      <c r="E2" s="127"/>
      <c r="F2" s="127"/>
      <c r="G2" s="127"/>
      <c r="H2" s="127"/>
      <c r="I2" s="127"/>
      <c r="J2" s="127"/>
      <c r="K2" s="127"/>
      <c r="L2" s="127"/>
      <c r="M2" s="127"/>
      <c r="N2" s="127"/>
      <c r="O2" s="127"/>
      <c r="P2" s="127"/>
      <c r="Q2" s="127"/>
      <c r="R2" s="130"/>
    </row>
    <row r="3" spans="1:18" x14ac:dyDescent="0.2">
      <c r="A3" s="131"/>
      <c r="B3" s="131"/>
      <c r="C3" s="131"/>
      <c r="D3" s="131"/>
      <c r="E3" s="131"/>
      <c r="F3" s="131"/>
      <c r="G3" s="131"/>
      <c r="H3" s="131"/>
      <c r="I3" s="131"/>
      <c r="J3" s="132"/>
      <c r="K3" s="131"/>
      <c r="L3" s="131"/>
      <c r="M3" s="131"/>
      <c r="N3" s="131"/>
      <c r="O3" s="131"/>
      <c r="P3" s="131"/>
      <c r="Q3" s="131"/>
      <c r="R3" s="131"/>
    </row>
    <row r="4" spans="1:18" ht="15.75" x14ac:dyDescent="0.2">
      <c r="A4" s="133"/>
      <c r="B4" s="134"/>
      <c r="C4" s="142">
        <v>2023</v>
      </c>
      <c r="D4" s="143"/>
      <c r="E4" s="7" t="s">
        <v>3</v>
      </c>
      <c r="F4" s="135" t="s">
        <v>4</v>
      </c>
      <c r="G4" s="136"/>
      <c r="H4" s="136"/>
      <c r="I4" s="136"/>
      <c r="J4" s="137"/>
      <c r="K4" s="136"/>
      <c r="L4" s="138"/>
      <c r="M4" s="139" t="s">
        <v>5</v>
      </c>
      <c r="N4" s="133"/>
      <c r="O4" s="134"/>
      <c r="P4" s="140">
        <v>45223</v>
      </c>
      <c r="Q4" s="141"/>
      <c r="R4" s="141"/>
    </row>
    <row r="5" spans="1:18" ht="15.75" x14ac:dyDescent="0.2">
      <c r="A5" s="3"/>
      <c r="B5" s="4"/>
      <c r="C5" s="5"/>
      <c r="D5" s="6"/>
      <c r="E5" s="7"/>
      <c r="F5" s="8"/>
      <c r="G5" s="9"/>
      <c r="H5" s="9"/>
      <c r="I5" s="9"/>
      <c r="J5" s="9"/>
      <c r="K5" s="9"/>
      <c r="L5" s="10"/>
      <c r="M5" s="2"/>
      <c r="N5" s="12"/>
      <c r="O5" s="122"/>
      <c r="P5" s="62"/>
      <c r="Q5" s="11"/>
      <c r="R5" s="11"/>
    </row>
    <row r="6" spans="1:18" ht="15.75" thickBot="1" x14ac:dyDescent="0.25">
      <c r="A6" s="123"/>
      <c r="B6" s="123"/>
      <c r="C6" s="123"/>
      <c r="D6" s="123"/>
      <c r="E6" s="123"/>
      <c r="F6" s="123"/>
      <c r="G6" s="123"/>
      <c r="H6" s="123"/>
      <c r="I6" s="123"/>
      <c r="J6" s="124"/>
      <c r="K6" s="125"/>
      <c r="L6" s="123"/>
      <c r="M6" s="123"/>
      <c r="N6" s="123"/>
      <c r="O6" s="123"/>
      <c r="P6" s="123"/>
      <c r="Q6" s="123"/>
      <c r="R6" s="123"/>
    </row>
    <row r="7" spans="1:18" ht="78.75" x14ac:dyDescent="0.2">
      <c r="A7" s="73" t="s">
        <v>6</v>
      </c>
      <c r="B7" s="74" t="s">
        <v>7</v>
      </c>
      <c r="C7" s="74" t="s">
        <v>8</v>
      </c>
      <c r="D7" s="74" t="s">
        <v>9</v>
      </c>
      <c r="E7" s="74" t="s">
        <v>10</v>
      </c>
      <c r="F7" s="74" t="s">
        <v>11</v>
      </c>
      <c r="G7" s="74" t="s">
        <v>12</v>
      </c>
      <c r="H7" s="74" t="s">
        <v>13</v>
      </c>
      <c r="I7" s="74" t="s">
        <v>14</v>
      </c>
      <c r="J7" s="74" t="s">
        <v>15</v>
      </c>
      <c r="K7" s="74" t="s">
        <v>16</v>
      </c>
      <c r="L7" s="74" t="s">
        <v>17</v>
      </c>
      <c r="M7" s="74" t="s">
        <v>18</v>
      </c>
      <c r="N7" s="75" t="s">
        <v>19</v>
      </c>
      <c r="O7" s="74" t="s">
        <v>20</v>
      </c>
      <c r="P7" s="74" t="s">
        <v>21</v>
      </c>
      <c r="Q7" s="74" t="s">
        <v>22</v>
      </c>
      <c r="R7" s="76" t="s">
        <v>23</v>
      </c>
    </row>
    <row r="8" spans="1:18" s="37" customFormat="1" ht="180" x14ac:dyDescent="0.25">
      <c r="A8" s="77" t="s">
        <v>24</v>
      </c>
      <c r="B8" s="31" t="s">
        <v>25</v>
      </c>
      <c r="C8" s="38" t="s">
        <v>26</v>
      </c>
      <c r="D8" s="38" t="s">
        <v>27</v>
      </c>
      <c r="E8" s="38" t="s">
        <v>28</v>
      </c>
      <c r="F8" s="31">
        <v>80111600</v>
      </c>
      <c r="G8" s="49" t="s">
        <v>29</v>
      </c>
      <c r="H8" s="31" t="s">
        <v>30</v>
      </c>
      <c r="I8" s="31" t="s">
        <v>31</v>
      </c>
      <c r="J8" s="31" t="s">
        <v>32</v>
      </c>
      <c r="K8" s="31" t="s">
        <v>33</v>
      </c>
      <c r="L8" s="31">
        <v>4</v>
      </c>
      <c r="M8" s="32">
        <v>3090000</v>
      </c>
      <c r="N8" s="30">
        <f t="shared" ref="N8:N15" si="0">M8*L8</f>
        <v>12360000</v>
      </c>
      <c r="O8" s="36" t="s">
        <v>34</v>
      </c>
      <c r="P8" s="31" t="s">
        <v>35</v>
      </c>
      <c r="Q8" s="26" t="s">
        <v>36</v>
      </c>
      <c r="R8" s="78" t="s">
        <v>37</v>
      </c>
    </row>
    <row r="9" spans="1:18" s="37" customFormat="1" ht="180" x14ac:dyDescent="0.25">
      <c r="A9" s="77" t="s">
        <v>24</v>
      </c>
      <c r="B9" s="31" t="s">
        <v>25</v>
      </c>
      <c r="C9" s="38" t="s">
        <v>26</v>
      </c>
      <c r="D9" s="38" t="s">
        <v>27</v>
      </c>
      <c r="E9" s="38" t="s">
        <v>28</v>
      </c>
      <c r="F9" s="31">
        <v>80111600</v>
      </c>
      <c r="G9" s="49" t="s">
        <v>29</v>
      </c>
      <c r="H9" s="56" t="s">
        <v>30</v>
      </c>
      <c r="I9" s="56" t="s">
        <v>31</v>
      </c>
      <c r="J9" s="31" t="s">
        <v>38</v>
      </c>
      <c r="K9" s="31" t="s">
        <v>39</v>
      </c>
      <c r="L9" s="56">
        <v>4</v>
      </c>
      <c r="M9" s="63">
        <v>3090000</v>
      </c>
      <c r="N9" s="30">
        <v>12360000</v>
      </c>
      <c r="O9" s="36" t="s">
        <v>34</v>
      </c>
      <c r="P9" s="31" t="s">
        <v>35</v>
      </c>
      <c r="Q9" s="26" t="s">
        <v>36</v>
      </c>
      <c r="R9" s="78" t="s">
        <v>37</v>
      </c>
    </row>
    <row r="10" spans="1:18" s="37" customFormat="1" ht="180" x14ac:dyDescent="0.25">
      <c r="A10" s="77" t="s">
        <v>24</v>
      </c>
      <c r="B10" s="31" t="s">
        <v>25</v>
      </c>
      <c r="C10" s="38" t="s">
        <v>26</v>
      </c>
      <c r="D10" s="38" t="s">
        <v>27</v>
      </c>
      <c r="E10" s="38" t="s">
        <v>28</v>
      </c>
      <c r="F10" s="31">
        <v>80111600</v>
      </c>
      <c r="G10" s="49" t="s">
        <v>40</v>
      </c>
      <c r="H10" s="31" t="s">
        <v>30</v>
      </c>
      <c r="I10" s="31" t="s">
        <v>31</v>
      </c>
      <c r="J10" s="31" t="s">
        <v>32</v>
      </c>
      <c r="K10" s="31" t="s">
        <v>33</v>
      </c>
      <c r="L10" s="40">
        <v>4</v>
      </c>
      <c r="M10" s="32">
        <v>3000000</v>
      </c>
      <c r="N10" s="30">
        <f>+M10*L10</f>
        <v>12000000</v>
      </c>
      <c r="O10" s="36" t="s">
        <v>34</v>
      </c>
      <c r="P10" s="29" t="s">
        <v>35</v>
      </c>
      <c r="Q10" s="29" t="s">
        <v>36</v>
      </c>
      <c r="R10" s="79" t="s">
        <v>37</v>
      </c>
    </row>
    <row r="11" spans="1:18" s="37" customFormat="1" ht="180" x14ac:dyDescent="0.25">
      <c r="A11" s="77" t="s">
        <v>24</v>
      </c>
      <c r="B11" s="31" t="s">
        <v>25</v>
      </c>
      <c r="C11" s="38" t="s">
        <v>26</v>
      </c>
      <c r="D11" s="38" t="s">
        <v>27</v>
      </c>
      <c r="E11" s="38" t="s">
        <v>28</v>
      </c>
      <c r="F11" s="31">
        <v>80111600</v>
      </c>
      <c r="G11" s="49" t="s">
        <v>40</v>
      </c>
      <c r="H11" s="101" t="s">
        <v>30</v>
      </c>
      <c r="I11" s="101" t="s">
        <v>31</v>
      </c>
      <c r="J11" s="31" t="s">
        <v>38</v>
      </c>
      <c r="K11" s="31" t="s">
        <v>39</v>
      </c>
      <c r="L11" s="101" t="s">
        <v>41</v>
      </c>
      <c r="M11" s="97">
        <v>3000000</v>
      </c>
      <c r="N11" s="30">
        <v>11900000</v>
      </c>
      <c r="O11" s="36" t="s">
        <v>34</v>
      </c>
      <c r="P11" s="29" t="s">
        <v>35</v>
      </c>
      <c r="Q11" s="29" t="s">
        <v>36</v>
      </c>
      <c r="R11" s="80" t="s">
        <v>37</v>
      </c>
    </row>
    <row r="12" spans="1:18" s="37" customFormat="1" ht="180" x14ac:dyDescent="0.25">
      <c r="A12" s="77" t="s">
        <v>24</v>
      </c>
      <c r="B12" s="31" t="s">
        <v>25</v>
      </c>
      <c r="C12" s="38" t="s">
        <v>26</v>
      </c>
      <c r="D12" s="38" t="s">
        <v>27</v>
      </c>
      <c r="E12" s="38" t="s">
        <v>28</v>
      </c>
      <c r="F12" s="31">
        <v>80111600</v>
      </c>
      <c r="G12" s="49" t="s">
        <v>42</v>
      </c>
      <c r="H12" s="31" t="s">
        <v>43</v>
      </c>
      <c r="I12" s="31" t="s">
        <v>31</v>
      </c>
      <c r="J12" s="31" t="s">
        <v>32</v>
      </c>
      <c r="K12" s="31" t="s">
        <v>33</v>
      </c>
      <c r="L12" s="40">
        <v>5</v>
      </c>
      <c r="M12" s="32">
        <v>4800000</v>
      </c>
      <c r="N12" s="30">
        <f t="shared" si="0"/>
        <v>24000000</v>
      </c>
      <c r="O12" s="36" t="s">
        <v>34</v>
      </c>
      <c r="P12" s="29" t="s">
        <v>35</v>
      </c>
      <c r="Q12" s="29" t="s">
        <v>36</v>
      </c>
      <c r="R12" s="79" t="s">
        <v>37</v>
      </c>
    </row>
    <row r="13" spans="1:18" s="37" customFormat="1" ht="180" x14ac:dyDescent="0.25">
      <c r="A13" s="77" t="s">
        <v>24</v>
      </c>
      <c r="B13" s="31" t="s">
        <v>25</v>
      </c>
      <c r="C13" s="38" t="s">
        <v>26</v>
      </c>
      <c r="D13" s="38" t="s">
        <v>27</v>
      </c>
      <c r="E13" s="38" t="s">
        <v>28</v>
      </c>
      <c r="F13" s="31">
        <v>80111600</v>
      </c>
      <c r="G13" s="49" t="s">
        <v>44</v>
      </c>
      <c r="H13" s="31" t="s">
        <v>43</v>
      </c>
      <c r="I13" s="31" t="s">
        <v>31</v>
      </c>
      <c r="J13" s="31" t="s">
        <v>32</v>
      </c>
      <c r="K13" s="31" t="s">
        <v>33</v>
      </c>
      <c r="L13" s="40">
        <v>5</v>
      </c>
      <c r="M13" s="32">
        <v>4000000</v>
      </c>
      <c r="N13" s="30">
        <f t="shared" si="0"/>
        <v>20000000</v>
      </c>
      <c r="O13" s="36" t="s">
        <v>34</v>
      </c>
      <c r="P13" s="29" t="s">
        <v>35</v>
      </c>
      <c r="Q13" s="29" t="s">
        <v>36</v>
      </c>
      <c r="R13" s="78" t="s">
        <v>37</v>
      </c>
    </row>
    <row r="14" spans="1:18" s="37" customFormat="1" ht="180" x14ac:dyDescent="0.25">
      <c r="A14" s="77" t="s">
        <v>24</v>
      </c>
      <c r="B14" s="31" t="s">
        <v>25</v>
      </c>
      <c r="C14" s="38" t="s">
        <v>26</v>
      </c>
      <c r="D14" s="38" t="s">
        <v>27</v>
      </c>
      <c r="E14" s="38" t="s">
        <v>28</v>
      </c>
      <c r="F14" s="31">
        <v>80111600</v>
      </c>
      <c r="G14" s="49" t="s">
        <v>45</v>
      </c>
      <c r="H14" s="31" t="s">
        <v>30</v>
      </c>
      <c r="I14" s="31" t="s">
        <v>31</v>
      </c>
      <c r="J14" s="31" t="s">
        <v>33</v>
      </c>
      <c r="K14" s="31" t="s">
        <v>46</v>
      </c>
      <c r="L14" s="40">
        <v>4</v>
      </c>
      <c r="M14" s="32">
        <v>3300000</v>
      </c>
      <c r="N14" s="30">
        <f t="shared" si="0"/>
        <v>13200000</v>
      </c>
      <c r="O14" s="36" t="s">
        <v>34</v>
      </c>
      <c r="P14" s="29" t="s">
        <v>35</v>
      </c>
      <c r="Q14" s="29" t="s">
        <v>36</v>
      </c>
      <c r="R14" s="78" t="s">
        <v>37</v>
      </c>
    </row>
    <row r="15" spans="1:18" s="37" customFormat="1" ht="180" x14ac:dyDescent="0.25">
      <c r="A15" s="77" t="s">
        <v>24</v>
      </c>
      <c r="B15" s="31" t="s">
        <v>25</v>
      </c>
      <c r="C15" s="38" t="s">
        <v>26</v>
      </c>
      <c r="D15" s="38" t="s">
        <v>27</v>
      </c>
      <c r="E15" s="38" t="s">
        <v>28</v>
      </c>
      <c r="F15" s="31">
        <v>80111600</v>
      </c>
      <c r="G15" s="49" t="s">
        <v>40</v>
      </c>
      <c r="H15" s="31" t="s">
        <v>30</v>
      </c>
      <c r="I15" s="31" t="s">
        <v>31</v>
      </c>
      <c r="J15" s="31" t="s">
        <v>32</v>
      </c>
      <c r="K15" s="31" t="s">
        <v>33</v>
      </c>
      <c r="L15" s="40">
        <v>4</v>
      </c>
      <c r="M15" s="32">
        <v>2500000</v>
      </c>
      <c r="N15" s="30">
        <f t="shared" si="0"/>
        <v>10000000</v>
      </c>
      <c r="O15" s="36" t="s">
        <v>34</v>
      </c>
      <c r="P15" s="29" t="s">
        <v>35</v>
      </c>
      <c r="Q15" s="29" t="s">
        <v>36</v>
      </c>
      <c r="R15" s="78" t="s">
        <v>37</v>
      </c>
    </row>
    <row r="16" spans="1:18" s="37" customFormat="1" ht="180" x14ac:dyDescent="0.25">
      <c r="A16" s="77" t="s">
        <v>24</v>
      </c>
      <c r="B16" s="31" t="s">
        <v>25</v>
      </c>
      <c r="C16" s="38" t="s">
        <v>26</v>
      </c>
      <c r="D16" s="38" t="s">
        <v>27</v>
      </c>
      <c r="E16" s="38" t="s">
        <v>28</v>
      </c>
      <c r="F16" s="31">
        <v>80111600</v>
      </c>
      <c r="G16" s="49" t="s">
        <v>40</v>
      </c>
      <c r="H16" s="101" t="s">
        <v>30</v>
      </c>
      <c r="I16" s="101" t="s">
        <v>31</v>
      </c>
      <c r="J16" s="31" t="s">
        <v>38</v>
      </c>
      <c r="K16" s="31" t="s">
        <v>39</v>
      </c>
      <c r="L16" s="101" t="s">
        <v>47</v>
      </c>
      <c r="M16" s="97">
        <v>2500000</v>
      </c>
      <c r="N16" s="30">
        <v>10666667</v>
      </c>
      <c r="O16" s="36" t="s">
        <v>34</v>
      </c>
      <c r="P16" s="29" t="s">
        <v>35</v>
      </c>
      <c r="Q16" s="29" t="s">
        <v>36</v>
      </c>
      <c r="R16" s="78" t="s">
        <v>37</v>
      </c>
    </row>
    <row r="17" spans="1:18" s="37" customFormat="1" ht="135" x14ac:dyDescent="0.25">
      <c r="A17" s="77" t="s">
        <v>48</v>
      </c>
      <c r="B17" s="31" t="s">
        <v>49</v>
      </c>
      <c r="C17" s="31" t="s">
        <v>50</v>
      </c>
      <c r="D17" s="31" t="s">
        <v>51</v>
      </c>
      <c r="E17" s="31" t="s">
        <v>52</v>
      </c>
      <c r="F17" s="31">
        <v>80111600</v>
      </c>
      <c r="G17" s="49" t="s">
        <v>53</v>
      </c>
      <c r="H17" s="31" t="s">
        <v>43</v>
      </c>
      <c r="I17" s="31" t="s">
        <v>31</v>
      </c>
      <c r="J17" s="31" t="s">
        <v>54</v>
      </c>
      <c r="K17" s="31" t="s">
        <v>54</v>
      </c>
      <c r="L17" s="31">
        <v>7</v>
      </c>
      <c r="M17" s="32">
        <v>3500000</v>
      </c>
      <c r="N17" s="30">
        <f t="shared" ref="N17" si="1">+L17*M17</f>
        <v>24500000</v>
      </c>
      <c r="O17" s="29" t="s">
        <v>55</v>
      </c>
      <c r="P17" s="29" t="s">
        <v>35</v>
      </c>
      <c r="Q17" s="29" t="s">
        <v>36</v>
      </c>
      <c r="R17" s="79" t="s">
        <v>37</v>
      </c>
    </row>
    <row r="18" spans="1:18" s="37" customFormat="1" ht="135" x14ac:dyDescent="0.25">
      <c r="A18" s="77" t="s">
        <v>48</v>
      </c>
      <c r="B18" s="31" t="s">
        <v>49</v>
      </c>
      <c r="C18" s="31" t="s">
        <v>50</v>
      </c>
      <c r="D18" s="31" t="s">
        <v>51</v>
      </c>
      <c r="E18" s="31" t="s">
        <v>52</v>
      </c>
      <c r="F18" s="31">
        <v>80111600</v>
      </c>
      <c r="G18" s="49" t="s">
        <v>56</v>
      </c>
      <c r="H18" s="31" t="s">
        <v>43</v>
      </c>
      <c r="I18" s="31" t="s">
        <v>31</v>
      </c>
      <c r="J18" s="31" t="s">
        <v>38</v>
      </c>
      <c r="K18" s="31" t="s">
        <v>39</v>
      </c>
      <c r="L18" s="31">
        <v>3.5</v>
      </c>
      <c r="M18" s="32">
        <v>3500000</v>
      </c>
      <c r="N18" s="30">
        <f t="shared" ref="N18:N32" si="2">+L18*M18</f>
        <v>12250000</v>
      </c>
      <c r="O18" s="29" t="s">
        <v>55</v>
      </c>
      <c r="P18" s="29" t="s">
        <v>35</v>
      </c>
      <c r="Q18" s="29" t="s">
        <v>36</v>
      </c>
      <c r="R18" s="79" t="s">
        <v>37</v>
      </c>
    </row>
    <row r="19" spans="1:18" s="37" customFormat="1" ht="135" x14ac:dyDescent="0.25">
      <c r="A19" s="77" t="s">
        <v>48</v>
      </c>
      <c r="B19" s="31" t="s">
        <v>49</v>
      </c>
      <c r="C19" s="31" t="s">
        <v>50</v>
      </c>
      <c r="D19" s="31" t="s">
        <v>51</v>
      </c>
      <c r="E19" s="31" t="s">
        <v>52</v>
      </c>
      <c r="F19" s="31">
        <v>80111600</v>
      </c>
      <c r="G19" s="49" t="s">
        <v>57</v>
      </c>
      <c r="H19" s="31" t="s">
        <v>30</v>
      </c>
      <c r="I19" s="31" t="s">
        <v>31</v>
      </c>
      <c r="J19" s="31" t="s">
        <v>54</v>
      </c>
      <c r="K19" s="31" t="s">
        <v>54</v>
      </c>
      <c r="L19" s="31">
        <v>7</v>
      </c>
      <c r="M19" s="32">
        <v>4000000</v>
      </c>
      <c r="N19" s="30">
        <f t="shared" ref="N19" si="3">+L19*M19</f>
        <v>28000000</v>
      </c>
      <c r="O19" s="29" t="s">
        <v>55</v>
      </c>
      <c r="P19" s="29" t="s">
        <v>35</v>
      </c>
      <c r="Q19" s="29" t="s">
        <v>36</v>
      </c>
      <c r="R19" s="79" t="s">
        <v>37</v>
      </c>
    </row>
    <row r="20" spans="1:18" s="37" customFormat="1" ht="135" x14ac:dyDescent="0.25">
      <c r="A20" s="77" t="s">
        <v>48</v>
      </c>
      <c r="B20" s="31" t="s">
        <v>49</v>
      </c>
      <c r="C20" s="31" t="s">
        <v>50</v>
      </c>
      <c r="D20" s="31" t="s">
        <v>51</v>
      </c>
      <c r="E20" s="31" t="s">
        <v>52</v>
      </c>
      <c r="F20" s="31">
        <v>80111600</v>
      </c>
      <c r="G20" s="49" t="s">
        <v>58</v>
      </c>
      <c r="H20" s="31" t="s">
        <v>30</v>
      </c>
      <c r="I20" s="31" t="s">
        <v>31</v>
      </c>
      <c r="J20" s="31" t="s">
        <v>38</v>
      </c>
      <c r="K20" s="31" t="s">
        <v>39</v>
      </c>
      <c r="L20" s="31">
        <v>3.5</v>
      </c>
      <c r="M20" s="32">
        <v>4000000</v>
      </c>
      <c r="N20" s="30">
        <f t="shared" si="2"/>
        <v>14000000</v>
      </c>
      <c r="O20" s="29" t="s">
        <v>55</v>
      </c>
      <c r="P20" s="29" t="s">
        <v>35</v>
      </c>
      <c r="Q20" s="29" t="s">
        <v>36</v>
      </c>
      <c r="R20" s="79" t="s">
        <v>37</v>
      </c>
    </row>
    <row r="21" spans="1:18" s="37" customFormat="1" ht="135" x14ac:dyDescent="0.25">
      <c r="A21" s="77" t="s">
        <v>48</v>
      </c>
      <c r="B21" s="31" t="s">
        <v>49</v>
      </c>
      <c r="C21" s="31" t="s">
        <v>50</v>
      </c>
      <c r="D21" s="31" t="s">
        <v>51</v>
      </c>
      <c r="E21" s="31" t="s">
        <v>52</v>
      </c>
      <c r="F21" s="31">
        <v>80111600</v>
      </c>
      <c r="G21" s="49" t="s">
        <v>59</v>
      </c>
      <c r="H21" s="31" t="s">
        <v>30</v>
      </c>
      <c r="I21" s="31" t="s">
        <v>31</v>
      </c>
      <c r="J21" s="31" t="s">
        <v>54</v>
      </c>
      <c r="K21" s="31" t="s">
        <v>54</v>
      </c>
      <c r="L21" s="31">
        <v>7</v>
      </c>
      <c r="M21" s="32">
        <v>3421000</v>
      </c>
      <c r="N21" s="30">
        <f t="shared" ref="N21" si="4">+L21*M21</f>
        <v>23947000</v>
      </c>
      <c r="O21" s="29" t="s">
        <v>55</v>
      </c>
      <c r="P21" s="29" t="s">
        <v>35</v>
      </c>
      <c r="Q21" s="29" t="s">
        <v>36</v>
      </c>
      <c r="R21" s="79" t="s">
        <v>37</v>
      </c>
    </row>
    <row r="22" spans="1:18" s="37" customFormat="1" ht="135" x14ac:dyDescent="0.25">
      <c r="A22" s="77" t="s">
        <v>48</v>
      </c>
      <c r="B22" s="31" t="s">
        <v>49</v>
      </c>
      <c r="C22" s="31" t="s">
        <v>50</v>
      </c>
      <c r="D22" s="31" t="s">
        <v>51</v>
      </c>
      <c r="E22" s="31" t="s">
        <v>52</v>
      </c>
      <c r="F22" s="31">
        <v>80111600</v>
      </c>
      <c r="G22" s="49" t="s">
        <v>60</v>
      </c>
      <c r="H22" s="31" t="s">
        <v>30</v>
      </c>
      <c r="I22" s="31" t="s">
        <v>31</v>
      </c>
      <c r="J22" s="31" t="s">
        <v>38</v>
      </c>
      <c r="K22" s="31" t="s">
        <v>39</v>
      </c>
      <c r="L22" s="31">
        <v>3.5</v>
      </c>
      <c r="M22" s="32">
        <v>3421000</v>
      </c>
      <c r="N22" s="30">
        <f t="shared" si="2"/>
        <v>11973500</v>
      </c>
      <c r="O22" s="29" t="s">
        <v>55</v>
      </c>
      <c r="P22" s="29" t="s">
        <v>35</v>
      </c>
      <c r="Q22" s="29" t="s">
        <v>36</v>
      </c>
      <c r="R22" s="79" t="s">
        <v>37</v>
      </c>
    </row>
    <row r="23" spans="1:18" s="37" customFormat="1" ht="135" x14ac:dyDescent="0.25">
      <c r="A23" s="77" t="s">
        <v>48</v>
      </c>
      <c r="B23" s="31" t="s">
        <v>49</v>
      </c>
      <c r="C23" s="31" t="s">
        <v>50</v>
      </c>
      <c r="D23" s="31" t="s">
        <v>51</v>
      </c>
      <c r="E23" s="31" t="s">
        <v>52</v>
      </c>
      <c r="F23" s="31">
        <v>80111600</v>
      </c>
      <c r="G23" s="49" t="s">
        <v>61</v>
      </c>
      <c r="H23" s="31" t="s">
        <v>43</v>
      </c>
      <c r="I23" s="31" t="s">
        <v>31</v>
      </c>
      <c r="J23" s="31" t="s">
        <v>54</v>
      </c>
      <c r="K23" s="31" t="s">
        <v>54</v>
      </c>
      <c r="L23" s="31">
        <v>7</v>
      </c>
      <c r="M23" s="32">
        <v>3250000</v>
      </c>
      <c r="N23" s="30">
        <f t="shared" ref="N23:N24" si="5">+L23*M23</f>
        <v>22750000</v>
      </c>
      <c r="O23" s="29" t="s">
        <v>55</v>
      </c>
      <c r="P23" s="29" t="s">
        <v>35</v>
      </c>
      <c r="Q23" s="29" t="s">
        <v>36</v>
      </c>
      <c r="R23" s="79" t="s">
        <v>37</v>
      </c>
    </row>
    <row r="24" spans="1:18" s="37" customFormat="1" ht="135" x14ac:dyDescent="0.25">
      <c r="A24" s="77" t="s">
        <v>48</v>
      </c>
      <c r="B24" s="31" t="s">
        <v>49</v>
      </c>
      <c r="C24" s="31" t="s">
        <v>50</v>
      </c>
      <c r="D24" s="31" t="s">
        <v>51</v>
      </c>
      <c r="E24" s="31" t="s">
        <v>52</v>
      </c>
      <c r="F24" s="31">
        <v>80111600</v>
      </c>
      <c r="G24" s="49" t="s">
        <v>62</v>
      </c>
      <c r="H24" s="31" t="s">
        <v>43</v>
      </c>
      <c r="I24" s="31" t="s">
        <v>31</v>
      </c>
      <c r="J24" s="31" t="s">
        <v>63</v>
      </c>
      <c r="K24" s="31" t="s">
        <v>64</v>
      </c>
      <c r="L24" s="31">
        <v>3.5</v>
      </c>
      <c r="M24" s="32">
        <v>3250000</v>
      </c>
      <c r="N24" s="30">
        <f t="shared" si="5"/>
        <v>11375000</v>
      </c>
      <c r="O24" s="29" t="s">
        <v>55</v>
      </c>
      <c r="P24" s="29" t="s">
        <v>35</v>
      </c>
      <c r="Q24" s="29" t="s">
        <v>36</v>
      </c>
      <c r="R24" s="79" t="s">
        <v>37</v>
      </c>
    </row>
    <row r="25" spans="1:18" s="37" customFormat="1" ht="135" x14ac:dyDescent="0.25">
      <c r="A25" s="77" t="s">
        <v>48</v>
      </c>
      <c r="B25" s="31" t="s">
        <v>49</v>
      </c>
      <c r="C25" s="31" t="s">
        <v>50</v>
      </c>
      <c r="D25" s="31" t="s">
        <v>51</v>
      </c>
      <c r="E25" s="31" t="s">
        <v>52</v>
      </c>
      <c r="F25" s="31">
        <v>80111600</v>
      </c>
      <c r="G25" s="49" t="s">
        <v>57</v>
      </c>
      <c r="H25" s="31" t="s">
        <v>30</v>
      </c>
      <c r="I25" s="31" t="s">
        <v>31</v>
      </c>
      <c r="J25" s="31" t="s">
        <v>54</v>
      </c>
      <c r="K25" s="31" t="s">
        <v>54</v>
      </c>
      <c r="L25" s="31">
        <v>7</v>
      </c>
      <c r="M25" s="32">
        <v>3427272</v>
      </c>
      <c r="N25" s="30">
        <f t="shared" ref="N25" si="6">+L25*M25</f>
        <v>23990904</v>
      </c>
      <c r="O25" s="29" t="s">
        <v>55</v>
      </c>
      <c r="P25" s="29" t="s">
        <v>35</v>
      </c>
      <c r="Q25" s="29" t="s">
        <v>36</v>
      </c>
      <c r="R25" s="79" t="s">
        <v>37</v>
      </c>
    </row>
    <row r="26" spans="1:18" s="37" customFormat="1" ht="135" x14ac:dyDescent="0.25">
      <c r="A26" s="77" t="s">
        <v>48</v>
      </c>
      <c r="B26" s="31" t="s">
        <v>49</v>
      </c>
      <c r="C26" s="31" t="s">
        <v>50</v>
      </c>
      <c r="D26" s="31" t="s">
        <v>51</v>
      </c>
      <c r="E26" s="31" t="s">
        <v>52</v>
      </c>
      <c r="F26" s="31">
        <v>80111600</v>
      </c>
      <c r="G26" s="49" t="s">
        <v>65</v>
      </c>
      <c r="H26" s="31" t="s">
        <v>30</v>
      </c>
      <c r="I26" s="31" t="s">
        <v>31</v>
      </c>
      <c r="J26" s="31" t="s">
        <v>38</v>
      </c>
      <c r="K26" s="31" t="s">
        <v>39</v>
      </c>
      <c r="L26" s="31">
        <v>3.5</v>
      </c>
      <c r="M26" s="32">
        <v>3427272</v>
      </c>
      <c r="N26" s="30">
        <f t="shared" si="2"/>
        <v>11995452</v>
      </c>
      <c r="O26" s="29" t="s">
        <v>55</v>
      </c>
      <c r="P26" s="29" t="s">
        <v>35</v>
      </c>
      <c r="Q26" s="29" t="s">
        <v>36</v>
      </c>
      <c r="R26" s="79" t="s">
        <v>37</v>
      </c>
    </row>
    <row r="27" spans="1:18" s="37" customFormat="1" ht="135" x14ac:dyDescent="0.25">
      <c r="A27" s="77" t="s">
        <v>48</v>
      </c>
      <c r="B27" s="31" t="s">
        <v>49</v>
      </c>
      <c r="C27" s="31" t="s">
        <v>50</v>
      </c>
      <c r="D27" s="31" t="s">
        <v>51</v>
      </c>
      <c r="E27" s="31" t="s">
        <v>52</v>
      </c>
      <c r="F27" s="31">
        <v>80111600</v>
      </c>
      <c r="G27" s="49" t="s">
        <v>57</v>
      </c>
      <c r="H27" s="31" t="s">
        <v>30</v>
      </c>
      <c r="I27" s="31" t="s">
        <v>31</v>
      </c>
      <c r="J27" s="31" t="s">
        <v>54</v>
      </c>
      <c r="K27" s="31" t="s">
        <v>54</v>
      </c>
      <c r="L27" s="31">
        <v>7</v>
      </c>
      <c r="M27" s="32">
        <v>3849000</v>
      </c>
      <c r="N27" s="30">
        <f t="shared" ref="N27" si="7">+L27*M27</f>
        <v>26943000</v>
      </c>
      <c r="O27" s="29" t="s">
        <v>55</v>
      </c>
      <c r="P27" s="29" t="s">
        <v>35</v>
      </c>
      <c r="Q27" s="29" t="s">
        <v>36</v>
      </c>
      <c r="R27" s="79" t="s">
        <v>37</v>
      </c>
    </row>
    <row r="28" spans="1:18" s="37" customFormat="1" ht="135" x14ac:dyDescent="0.25">
      <c r="A28" s="77" t="s">
        <v>48</v>
      </c>
      <c r="B28" s="31" t="s">
        <v>49</v>
      </c>
      <c r="C28" s="31" t="s">
        <v>50</v>
      </c>
      <c r="D28" s="31" t="s">
        <v>51</v>
      </c>
      <c r="E28" s="31" t="s">
        <v>52</v>
      </c>
      <c r="F28" s="31">
        <v>80111600</v>
      </c>
      <c r="G28" s="49" t="s">
        <v>66</v>
      </c>
      <c r="H28" s="31" t="s">
        <v>30</v>
      </c>
      <c r="I28" s="31" t="s">
        <v>31</v>
      </c>
      <c r="J28" s="31" t="s">
        <v>38</v>
      </c>
      <c r="K28" s="31" t="s">
        <v>39</v>
      </c>
      <c r="L28" s="31" t="s">
        <v>67</v>
      </c>
      <c r="M28" s="32">
        <v>3849000</v>
      </c>
      <c r="N28" s="30">
        <f>+M28*3+(M28/30*11)</f>
        <v>12958300</v>
      </c>
      <c r="O28" s="29" t="s">
        <v>55</v>
      </c>
      <c r="P28" s="29" t="s">
        <v>35</v>
      </c>
      <c r="Q28" s="29" t="s">
        <v>36</v>
      </c>
      <c r="R28" s="79" t="s">
        <v>37</v>
      </c>
    </row>
    <row r="29" spans="1:18" s="37" customFormat="1" ht="135" x14ac:dyDescent="0.25">
      <c r="A29" s="77" t="s">
        <v>48</v>
      </c>
      <c r="B29" s="31" t="s">
        <v>49</v>
      </c>
      <c r="C29" s="31" t="s">
        <v>50</v>
      </c>
      <c r="D29" s="31" t="s">
        <v>51</v>
      </c>
      <c r="E29" s="31" t="s">
        <v>52</v>
      </c>
      <c r="F29" s="31">
        <v>80111600</v>
      </c>
      <c r="G29" s="49" t="s">
        <v>68</v>
      </c>
      <c r="H29" s="31" t="s">
        <v>30</v>
      </c>
      <c r="I29" s="31" t="s">
        <v>31</v>
      </c>
      <c r="J29" s="31" t="s">
        <v>69</v>
      </c>
      <c r="K29" s="31" t="s">
        <v>46</v>
      </c>
      <c r="L29" s="31">
        <v>5</v>
      </c>
      <c r="M29" s="32">
        <v>4500000</v>
      </c>
      <c r="N29" s="30">
        <f>+M29*L29</f>
        <v>22500000</v>
      </c>
      <c r="O29" s="31" t="s">
        <v>55</v>
      </c>
      <c r="P29" s="31" t="s">
        <v>35</v>
      </c>
      <c r="Q29" s="31" t="s">
        <v>36</v>
      </c>
      <c r="R29" s="81" t="s">
        <v>37</v>
      </c>
    </row>
    <row r="30" spans="1:18" s="37" customFormat="1" ht="135" x14ac:dyDescent="0.25">
      <c r="A30" s="77" t="s">
        <v>48</v>
      </c>
      <c r="B30" s="31" t="s">
        <v>49</v>
      </c>
      <c r="C30" s="31" t="s">
        <v>50</v>
      </c>
      <c r="D30" s="31" t="s">
        <v>51</v>
      </c>
      <c r="E30" s="31" t="s">
        <v>52</v>
      </c>
      <c r="F30" s="31">
        <v>80111600</v>
      </c>
      <c r="G30" s="49" t="s">
        <v>70</v>
      </c>
      <c r="H30" s="31" t="s">
        <v>30</v>
      </c>
      <c r="I30" s="31" t="s">
        <v>31</v>
      </c>
      <c r="J30" s="31" t="s">
        <v>38</v>
      </c>
      <c r="K30" s="31" t="s">
        <v>39</v>
      </c>
      <c r="L30" s="31">
        <v>2.5</v>
      </c>
      <c r="M30" s="32">
        <v>4500000</v>
      </c>
      <c r="N30" s="30">
        <f>+M30*L30</f>
        <v>11250000</v>
      </c>
      <c r="O30" s="31" t="s">
        <v>55</v>
      </c>
      <c r="P30" s="31" t="s">
        <v>35</v>
      </c>
      <c r="Q30" s="31" t="s">
        <v>36</v>
      </c>
      <c r="R30" s="81" t="s">
        <v>37</v>
      </c>
    </row>
    <row r="31" spans="1:18" s="37" customFormat="1" ht="135" x14ac:dyDescent="0.25">
      <c r="A31" s="77" t="s">
        <v>48</v>
      </c>
      <c r="B31" s="31" t="s">
        <v>49</v>
      </c>
      <c r="C31" s="31" t="s">
        <v>50</v>
      </c>
      <c r="D31" s="31" t="s">
        <v>51</v>
      </c>
      <c r="E31" s="31" t="s">
        <v>52</v>
      </c>
      <c r="F31" s="31">
        <v>80111600</v>
      </c>
      <c r="G31" s="49" t="s">
        <v>59</v>
      </c>
      <c r="H31" s="31" t="s">
        <v>30</v>
      </c>
      <c r="I31" s="31" t="s">
        <v>31</v>
      </c>
      <c r="J31" s="31" t="s">
        <v>54</v>
      </c>
      <c r="K31" s="31" t="s">
        <v>54</v>
      </c>
      <c r="L31" s="31">
        <v>7</v>
      </c>
      <c r="M31" s="32">
        <v>3400000</v>
      </c>
      <c r="N31" s="30">
        <f t="shared" ref="N31" si="8">+L31*M31</f>
        <v>23800000</v>
      </c>
      <c r="O31" s="29" t="s">
        <v>55</v>
      </c>
      <c r="P31" s="29" t="s">
        <v>35</v>
      </c>
      <c r="Q31" s="29" t="s">
        <v>36</v>
      </c>
      <c r="R31" s="79" t="s">
        <v>37</v>
      </c>
    </row>
    <row r="32" spans="1:18" s="37" customFormat="1" ht="135" x14ac:dyDescent="0.25">
      <c r="A32" s="77" t="s">
        <v>48</v>
      </c>
      <c r="B32" s="31" t="s">
        <v>49</v>
      </c>
      <c r="C32" s="31" t="s">
        <v>50</v>
      </c>
      <c r="D32" s="31" t="s">
        <v>51</v>
      </c>
      <c r="E32" s="31" t="s">
        <v>52</v>
      </c>
      <c r="F32" s="31">
        <v>80111600</v>
      </c>
      <c r="G32" s="49" t="s">
        <v>57</v>
      </c>
      <c r="H32" s="31" t="s">
        <v>30</v>
      </c>
      <c r="I32" s="31" t="s">
        <v>31</v>
      </c>
      <c r="J32" s="31" t="s">
        <v>54</v>
      </c>
      <c r="K32" s="31" t="s">
        <v>54</v>
      </c>
      <c r="L32" s="31">
        <v>7</v>
      </c>
      <c r="M32" s="32">
        <v>3600000</v>
      </c>
      <c r="N32" s="30">
        <f t="shared" si="2"/>
        <v>25200000</v>
      </c>
      <c r="O32" s="29" t="s">
        <v>55</v>
      </c>
      <c r="P32" s="29" t="s">
        <v>35</v>
      </c>
      <c r="Q32" s="29" t="s">
        <v>36</v>
      </c>
      <c r="R32" s="79" t="s">
        <v>37</v>
      </c>
    </row>
    <row r="33" spans="1:18" s="37" customFormat="1" ht="135" x14ac:dyDescent="0.25">
      <c r="A33" s="77" t="s">
        <v>48</v>
      </c>
      <c r="B33" s="31" t="s">
        <v>49</v>
      </c>
      <c r="C33" s="31" t="s">
        <v>50</v>
      </c>
      <c r="D33" s="31" t="s">
        <v>51</v>
      </c>
      <c r="E33" s="31" t="s">
        <v>52</v>
      </c>
      <c r="F33" s="31">
        <v>80111600</v>
      </c>
      <c r="G33" s="49" t="s">
        <v>71</v>
      </c>
      <c r="H33" s="31" t="s">
        <v>30</v>
      </c>
      <c r="I33" s="31" t="s">
        <v>31</v>
      </c>
      <c r="J33" s="31" t="s">
        <v>63</v>
      </c>
      <c r="K33" s="31" t="s">
        <v>64</v>
      </c>
      <c r="L33" s="31">
        <v>3.5</v>
      </c>
      <c r="M33" s="32">
        <v>3600000</v>
      </c>
      <c r="N33" s="30">
        <f t="shared" ref="N33:N41" si="9">+L33*M33</f>
        <v>12600000</v>
      </c>
      <c r="O33" s="29" t="s">
        <v>55</v>
      </c>
      <c r="P33" s="29" t="s">
        <v>35</v>
      </c>
      <c r="Q33" s="29" t="s">
        <v>36</v>
      </c>
      <c r="R33" s="79" t="s">
        <v>37</v>
      </c>
    </row>
    <row r="34" spans="1:18" s="37" customFormat="1" ht="135" x14ac:dyDescent="0.25">
      <c r="A34" s="77" t="s">
        <v>48</v>
      </c>
      <c r="B34" s="31" t="s">
        <v>49</v>
      </c>
      <c r="C34" s="31" t="s">
        <v>50</v>
      </c>
      <c r="D34" s="31" t="s">
        <v>51</v>
      </c>
      <c r="E34" s="31" t="s">
        <v>52</v>
      </c>
      <c r="F34" s="31">
        <v>80111600</v>
      </c>
      <c r="G34" s="49" t="s">
        <v>59</v>
      </c>
      <c r="H34" s="31" t="s">
        <v>30</v>
      </c>
      <c r="I34" s="31" t="s">
        <v>31</v>
      </c>
      <c r="J34" s="31" t="s">
        <v>54</v>
      </c>
      <c r="K34" s="31" t="s">
        <v>54</v>
      </c>
      <c r="L34" s="31">
        <v>7</v>
      </c>
      <c r="M34" s="32">
        <v>3421000</v>
      </c>
      <c r="N34" s="30">
        <f t="shared" ref="N34" si="10">+L34*M34</f>
        <v>23947000</v>
      </c>
      <c r="O34" s="29" t="s">
        <v>55</v>
      </c>
      <c r="P34" s="29" t="s">
        <v>35</v>
      </c>
      <c r="Q34" s="29" t="s">
        <v>36</v>
      </c>
      <c r="R34" s="79" t="s">
        <v>37</v>
      </c>
    </row>
    <row r="35" spans="1:18" s="37" customFormat="1" ht="135" x14ac:dyDescent="0.25">
      <c r="A35" s="77" t="s">
        <v>48</v>
      </c>
      <c r="B35" s="31" t="s">
        <v>49</v>
      </c>
      <c r="C35" s="31" t="s">
        <v>50</v>
      </c>
      <c r="D35" s="31" t="s">
        <v>51</v>
      </c>
      <c r="E35" s="31" t="s">
        <v>52</v>
      </c>
      <c r="F35" s="31">
        <v>80111600</v>
      </c>
      <c r="G35" s="49" t="s">
        <v>57</v>
      </c>
      <c r="H35" s="31" t="s">
        <v>30</v>
      </c>
      <c r="I35" s="31" t="s">
        <v>31</v>
      </c>
      <c r="J35" s="31" t="s">
        <v>54</v>
      </c>
      <c r="K35" s="31" t="s">
        <v>54</v>
      </c>
      <c r="L35" s="31">
        <v>7</v>
      </c>
      <c r="M35" s="32">
        <v>4000000</v>
      </c>
      <c r="N35" s="30">
        <f t="shared" ref="N35" si="11">+L35*M35</f>
        <v>28000000</v>
      </c>
      <c r="O35" s="29" t="s">
        <v>55</v>
      </c>
      <c r="P35" s="29" t="s">
        <v>35</v>
      </c>
      <c r="Q35" s="29" t="s">
        <v>36</v>
      </c>
      <c r="R35" s="79" t="s">
        <v>37</v>
      </c>
    </row>
    <row r="36" spans="1:18" s="37" customFormat="1" ht="135" x14ac:dyDescent="0.25">
      <c r="A36" s="77" t="s">
        <v>48</v>
      </c>
      <c r="B36" s="31" t="s">
        <v>49</v>
      </c>
      <c r="C36" s="31" t="s">
        <v>50</v>
      </c>
      <c r="D36" s="31" t="s">
        <v>51</v>
      </c>
      <c r="E36" s="31" t="s">
        <v>52</v>
      </c>
      <c r="F36" s="31">
        <v>80111600</v>
      </c>
      <c r="G36" s="49" t="s">
        <v>72</v>
      </c>
      <c r="H36" s="31" t="s">
        <v>30</v>
      </c>
      <c r="I36" s="31" t="s">
        <v>31</v>
      </c>
      <c r="J36" s="31" t="s">
        <v>38</v>
      </c>
      <c r="K36" s="31" t="s">
        <v>39</v>
      </c>
      <c r="L36" s="31">
        <v>3.5</v>
      </c>
      <c r="M36" s="32">
        <v>4000000</v>
      </c>
      <c r="N36" s="30">
        <f t="shared" si="9"/>
        <v>14000000</v>
      </c>
      <c r="O36" s="29" t="s">
        <v>55</v>
      </c>
      <c r="P36" s="29" t="s">
        <v>35</v>
      </c>
      <c r="Q36" s="29" t="s">
        <v>36</v>
      </c>
      <c r="R36" s="79" t="s">
        <v>37</v>
      </c>
    </row>
    <row r="37" spans="1:18" s="37" customFormat="1" ht="135" x14ac:dyDescent="0.25">
      <c r="A37" s="77" t="s">
        <v>48</v>
      </c>
      <c r="B37" s="31" t="s">
        <v>49</v>
      </c>
      <c r="C37" s="31" t="s">
        <v>50</v>
      </c>
      <c r="D37" s="31" t="s">
        <v>51</v>
      </c>
      <c r="E37" s="31" t="s">
        <v>52</v>
      </c>
      <c r="F37" s="31">
        <v>80111600</v>
      </c>
      <c r="G37" s="49" t="s">
        <v>73</v>
      </c>
      <c r="H37" s="31" t="s">
        <v>30</v>
      </c>
      <c r="I37" s="31" t="s">
        <v>31</v>
      </c>
      <c r="J37" s="31" t="s">
        <v>54</v>
      </c>
      <c r="K37" s="31" t="s">
        <v>54</v>
      </c>
      <c r="L37" s="31">
        <v>7</v>
      </c>
      <c r="M37" s="32">
        <v>4277000</v>
      </c>
      <c r="N37" s="30">
        <f t="shared" ref="N37" si="12">+L37*M37</f>
        <v>29939000</v>
      </c>
      <c r="O37" s="29" t="s">
        <v>55</v>
      </c>
      <c r="P37" s="29" t="s">
        <v>35</v>
      </c>
      <c r="Q37" s="29" t="s">
        <v>36</v>
      </c>
      <c r="R37" s="79" t="s">
        <v>37</v>
      </c>
    </row>
    <row r="38" spans="1:18" s="37" customFormat="1" ht="135" x14ac:dyDescent="0.25">
      <c r="A38" s="77" t="s">
        <v>48</v>
      </c>
      <c r="B38" s="31" t="s">
        <v>49</v>
      </c>
      <c r="C38" s="31" t="s">
        <v>50</v>
      </c>
      <c r="D38" s="31" t="s">
        <v>51</v>
      </c>
      <c r="E38" s="31" t="s">
        <v>52</v>
      </c>
      <c r="F38" s="31">
        <v>80111600</v>
      </c>
      <c r="G38" s="49" t="s">
        <v>74</v>
      </c>
      <c r="H38" s="31" t="s">
        <v>30</v>
      </c>
      <c r="I38" s="31" t="s">
        <v>31</v>
      </c>
      <c r="J38" s="31" t="s">
        <v>38</v>
      </c>
      <c r="K38" s="31" t="s">
        <v>39</v>
      </c>
      <c r="L38" s="31">
        <v>3.5</v>
      </c>
      <c r="M38" s="32">
        <v>4277000</v>
      </c>
      <c r="N38" s="30">
        <f t="shared" si="9"/>
        <v>14969500</v>
      </c>
      <c r="O38" s="29" t="s">
        <v>55</v>
      </c>
      <c r="P38" s="29" t="s">
        <v>35</v>
      </c>
      <c r="Q38" s="29" t="s">
        <v>36</v>
      </c>
      <c r="R38" s="79" t="s">
        <v>37</v>
      </c>
    </row>
    <row r="39" spans="1:18" s="37" customFormat="1" ht="135" x14ac:dyDescent="0.25">
      <c r="A39" s="77" t="s">
        <v>48</v>
      </c>
      <c r="B39" s="31" t="s">
        <v>49</v>
      </c>
      <c r="C39" s="31" t="s">
        <v>50</v>
      </c>
      <c r="D39" s="31" t="s">
        <v>51</v>
      </c>
      <c r="E39" s="31" t="s">
        <v>52</v>
      </c>
      <c r="F39" s="31">
        <v>80111600</v>
      </c>
      <c r="G39" s="49" t="s">
        <v>61</v>
      </c>
      <c r="H39" s="31" t="s">
        <v>30</v>
      </c>
      <c r="I39" s="31" t="s">
        <v>31</v>
      </c>
      <c r="J39" s="31" t="s">
        <v>54</v>
      </c>
      <c r="K39" s="31" t="s">
        <v>54</v>
      </c>
      <c r="L39" s="31">
        <v>7</v>
      </c>
      <c r="M39" s="32">
        <v>3421000</v>
      </c>
      <c r="N39" s="30">
        <f t="shared" ref="N39:N40" si="13">+L39*M39</f>
        <v>23947000</v>
      </c>
      <c r="O39" s="29" t="s">
        <v>55</v>
      </c>
      <c r="P39" s="29" t="s">
        <v>35</v>
      </c>
      <c r="Q39" s="29" t="s">
        <v>36</v>
      </c>
      <c r="R39" s="79" t="s">
        <v>37</v>
      </c>
    </row>
    <row r="40" spans="1:18" s="37" customFormat="1" ht="135" x14ac:dyDescent="0.25">
      <c r="A40" s="77" t="s">
        <v>48</v>
      </c>
      <c r="B40" s="31" t="s">
        <v>49</v>
      </c>
      <c r="C40" s="31" t="s">
        <v>50</v>
      </c>
      <c r="D40" s="31" t="s">
        <v>51</v>
      </c>
      <c r="E40" s="31" t="s">
        <v>52</v>
      </c>
      <c r="F40" s="31">
        <v>80111600</v>
      </c>
      <c r="G40" s="49" t="s">
        <v>57</v>
      </c>
      <c r="H40" s="31" t="s">
        <v>30</v>
      </c>
      <c r="I40" s="31" t="s">
        <v>31</v>
      </c>
      <c r="J40" s="31" t="s">
        <v>54</v>
      </c>
      <c r="K40" s="31" t="s">
        <v>54</v>
      </c>
      <c r="L40" s="31">
        <v>7</v>
      </c>
      <c r="M40" s="32">
        <v>4000000</v>
      </c>
      <c r="N40" s="30">
        <f t="shared" si="13"/>
        <v>28000000</v>
      </c>
      <c r="O40" s="29" t="s">
        <v>55</v>
      </c>
      <c r="P40" s="29" t="s">
        <v>35</v>
      </c>
      <c r="Q40" s="29" t="s">
        <v>36</v>
      </c>
      <c r="R40" s="79" t="s">
        <v>37</v>
      </c>
    </row>
    <row r="41" spans="1:18" s="37" customFormat="1" ht="135" x14ac:dyDescent="0.25">
      <c r="A41" s="77" t="s">
        <v>48</v>
      </c>
      <c r="B41" s="31" t="s">
        <v>49</v>
      </c>
      <c r="C41" s="31" t="s">
        <v>50</v>
      </c>
      <c r="D41" s="31" t="s">
        <v>51</v>
      </c>
      <c r="E41" s="31" t="s">
        <v>52</v>
      </c>
      <c r="F41" s="31">
        <v>80111600</v>
      </c>
      <c r="G41" s="49" t="s">
        <v>75</v>
      </c>
      <c r="H41" s="31" t="s">
        <v>30</v>
      </c>
      <c r="I41" s="31" t="s">
        <v>31</v>
      </c>
      <c r="J41" s="31" t="s">
        <v>38</v>
      </c>
      <c r="K41" s="31" t="s">
        <v>39</v>
      </c>
      <c r="L41" s="31">
        <v>3.5</v>
      </c>
      <c r="M41" s="32">
        <v>4000000</v>
      </c>
      <c r="N41" s="30">
        <f t="shared" si="9"/>
        <v>14000000</v>
      </c>
      <c r="O41" s="29" t="s">
        <v>55</v>
      </c>
      <c r="P41" s="29" t="s">
        <v>35</v>
      </c>
      <c r="Q41" s="29" t="s">
        <v>36</v>
      </c>
      <c r="R41" s="79" t="s">
        <v>37</v>
      </c>
    </row>
    <row r="42" spans="1:18" s="37" customFormat="1" ht="135" x14ac:dyDescent="0.25">
      <c r="A42" s="77" t="s">
        <v>48</v>
      </c>
      <c r="B42" s="31" t="s">
        <v>49</v>
      </c>
      <c r="C42" s="31" t="s">
        <v>50</v>
      </c>
      <c r="D42" s="31" t="s">
        <v>51</v>
      </c>
      <c r="E42" s="31" t="s">
        <v>52</v>
      </c>
      <c r="F42" s="31">
        <v>80111600</v>
      </c>
      <c r="G42" s="49" t="s">
        <v>76</v>
      </c>
      <c r="H42" s="31" t="s">
        <v>30</v>
      </c>
      <c r="I42" s="31" t="s">
        <v>31</v>
      </c>
      <c r="J42" s="31" t="s">
        <v>32</v>
      </c>
      <c r="K42" s="31" t="s">
        <v>32</v>
      </c>
      <c r="L42" s="31">
        <v>2</v>
      </c>
      <c r="M42" s="32">
        <v>5300000</v>
      </c>
      <c r="N42" s="30">
        <f t="shared" ref="N42:N82" si="14">+L42*M42</f>
        <v>10600000</v>
      </c>
      <c r="O42" s="29" t="s">
        <v>55</v>
      </c>
      <c r="P42" s="29" t="s">
        <v>35</v>
      </c>
      <c r="Q42" s="29" t="s">
        <v>36</v>
      </c>
      <c r="R42" s="79" t="s">
        <v>37</v>
      </c>
    </row>
    <row r="43" spans="1:18" s="37" customFormat="1" ht="135" x14ac:dyDescent="0.25">
      <c r="A43" s="77" t="s">
        <v>48</v>
      </c>
      <c r="B43" s="31" t="s">
        <v>49</v>
      </c>
      <c r="C43" s="31" t="s">
        <v>50</v>
      </c>
      <c r="D43" s="31" t="s">
        <v>51</v>
      </c>
      <c r="E43" s="31" t="s">
        <v>52</v>
      </c>
      <c r="F43" s="31">
        <v>80111600</v>
      </c>
      <c r="G43" s="49" t="s">
        <v>61</v>
      </c>
      <c r="H43" s="31" t="s">
        <v>43</v>
      </c>
      <c r="I43" s="31" t="s">
        <v>31</v>
      </c>
      <c r="J43" s="31" t="s">
        <v>54</v>
      </c>
      <c r="K43" s="31" t="s">
        <v>54</v>
      </c>
      <c r="L43" s="31">
        <v>7</v>
      </c>
      <c r="M43" s="32">
        <v>3421000</v>
      </c>
      <c r="N43" s="30">
        <f t="shared" ref="N43" si="15">+L43*M43</f>
        <v>23947000</v>
      </c>
      <c r="O43" s="29" t="s">
        <v>55</v>
      </c>
      <c r="P43" s="29" t="s">
        <v>35</v>
      </c>
      <c r="Q43" s="29" t="s">
        <v>36</v>
      </c>
      <c r="R43" s="79" t="s">
        <v>37</v>
      </c>
    </row>
    <row r="44" spans="1:18" s="37" customFormat="1" ht="135" x14ac:dyDescent="0.25">
      <c r="A44" s="77" t="s">
        <v>48</v>
      </c>
      <c r="B44" s="31" t="s">
        <v>49</v>
      </c>
      <c r="C44" s="31" t="s">
        <v>50</v>
      </c>
      <c r="D44" s="31" t="s">
        <v>51</v>
      </c>
      <c r="E44" s="31" t="s">
        <v>52</v>
      </c>
      <c r="F44" s="31">
        <v>80111600</v>
      </c>
      <c r="G44" s="49" t="s">
        <v>57</v>
      </c>
      <c r="H44" s="31" t="s">
        <v>30</v>
      </c>
      <c r="I44" s="31" t="s">
        <v>31</v>
      </c>
      <c r="J44" s="31" t="s">
        <v>54</v>
      </c>
      <c r="K44" s="31" t="s">
        <v>54</v>
      </c>
      <c r="L44" s="31">
        <v>7</v>
      </c>
      <c r="M44" s="32">
        <v>4000000</v>
      </c>
      <c r="N44" s="30">
        <f t="shared" ref="N44" si="16">+L44*M44</f>
        <v>28000000</v>
      </c>
      <c r="O44" s="29" t="s">
        <v>55</v>
      </c>
      <c r="P44" s="29" t="s">
        <v>35</v>
      </c>
      <c r="Q44" s="29" t="s">
        <v>36</v>
      </c>
      <c r="R44" s="79" t="s">
        <v>37</v>
      </c>
    </row>
    <row r="45" spans="1:18" s="37" customFormat="1" ht="135" x14ac:dyDescent="0.25">
      <c r="A45" s="77" t="s">
        <v>48</v>
      </c>
      <c r="B45" s="31" t="s">
        <v>49</v>
      </c>
      <c r="C45" s="31" t="s">
        <v>50</v>
      </c>
      <c r="D45" s="31" t="s">
        <v>51</v>
      </c>
      <c r="E45" s="31" t="s">
        <v>52</v>
      </c>
      <c r="F45" s="31">
        <v>80111600</v>
      </c>
      <c r="G45" s="49" t="s">
        <v>77</v>
      </c>
      <c r="H45" s="31" t="s">
        <v>30</v>
      </c>
      <c r="I45" s="31" t="s">
        <v>31</v>
      </c>
      <c r="J45" s="31" t="s">
        <v>63</v>
      </c>
      <c r="K45" s="31" t="s">
        <v>39</v>
      </c>
      <c r="L45" s="31">
        <v>3</v>
      </c>
      <c r="M45" s="32">
        <v>4000000</v>
      </c>
      <c r="N45" s="30">
        <f t="shared" si="14"/>
        <v>12000000</v>
      </c>
      <c r="O45" s="29" t="s">
        <v>55</v>
      </c>
      <c r="P45" s="29" t="s">
        <v>35</v>
      </c>
      <c r="Q45" s="29" t="s">
        <v>36</v>
      </c>
      <c r="R45" s="79" t="s">
        <v>37</v>
      </c>
    </row>
    <row r="46" spans="1:18" s="37" customFormat="1" ht="135" x14ac:dyDescent="0.25">
      <c r="A46" s="77" t="s">
        <v>48</v>
      </c>
      <c r="B46" s="31" t="s">
        <v>49</v>
      </c>
      <c r="C46" s="31" t="s">
        <v>50</v>
      </c>
      <c r="D46" s="31" t="s">
        <v>51</v>
      </c>
      <c r="E46" s="31" t="s">
        <v>52</v>
      </c>
      <c r="F46" s="31">
        <v>80111600</v>
      </c>
      <c r="G46" s="49" t="s">
        <v>57</v>
      </c>
      <c r="H46" s="31" t="s">
        <v>30</v>
      </c>
      <c r="I46" s="31" t="s">
        <v>31</v>
      </c>
      <c r="J46" s="31" t="s">
        <v>54</v>
      </c>
      <c r="K46" s="31" t="s">
        <v>54</v>
      </c>
      <c r="L46" s="31">
        <v>7</v>
      </c>
      <c r="M46" s="32">
        <v>4200000</v>
      </c>
      <c r="N46" s="30">
        <f t="shared" ref="N46" si="17">+L46*M46</f>
        <v>29400000</v>
      </c>
      <c r="O46" s="29" t="s">
        <v>55</v>
      </c>
      <c r="P46" s="29" t="s">
        <v>35</v>
      </c>
      <c r="Q46" s="29" t="s">
        <v>36</v>
      </c>
      <c r="R46" s="79" t="s">
        <v>37</v>
      </c>
    </row>
    <row r="47" spans="1:18" s="37" customFormat="1" ht="135" x14ac:dyDescent="0.25">
      <c r="A47" s="77" t="s">
        <v>48</v>
      </c>
      <c r="B47" s="31" t="s">
        <v>49</v>
      </c>
      <c r="C47" s="31" t="s">
        <v>50</v>
      </c>
      <c r="D47" s="31" t="s">
        <v>51</v>
      </c>
      <c r="E47" s="31" t="s">
        <v>52</v>
      </c>
      <c r="F47" s="31">
        <v>80111600</v>
      </c>
      <c r="G47" s="49" t="s">
        <v>78</v>
      </c>
      <c r="H47" s="31" t="s">
        <v>30</v>
      </c>
      <c r="I47" s="31" t="s">
        <v>31</v>
      </c>
      <c r="J47" s="31" t="s">
        <v>38</v>
      </c>
      <c r="K47" s="31" t="s">
        <v>39</v>
      </c>
      <c r="L47" s="31">
        <v>3.5</v>
      </c>
      <c r="M47" s="32">
        <v>4200000</v>
      </c>
      <c r="N47" s="30">
        <f t="shared" si="14"/>
        <v>14700000</v>
      </c>
      <c r="O47" s="29" t="s">
        <v>55</v>
      </c>
      <c r="P47" s="29" t="s">
        <v>35</v>
      </c>
      <c r="Q47" s="29" t="s">
        <v>36</v>
      </c>
      <c r="R47" s="79" t="s">
        <v>37</v>
      </c>
    </row>
    <row r="48" spans="1:18" s="37" customFormat="1" ht="135" x14ac:dyDescent="0.25">
      <c r="A48" s="77" t="s">
        <v>48</v>
      </c>
      <c r="B48" s="31" t="s">
        <v>49</v>
      </c>
      <c r="C48" s="31" t="s">
        <v>50</v>
      </c>
      <c r="D48" s="31" t="s">
        <v>51</v>
      </c>
      <c r="E48" s="31" t="s">
        <v>52</v>
      </c>
      <c r="F48" s="31">
        <v>80111600</v>
      </c>
      <c r="G48" s="49" t="s">
        <v>57</v>
      </c>
      <c r="H48" s="31" t="s">
        <v>30</v>
      </c>
      <c r="I48" s="31" t="s">
        <v>31</v>
      </c>
      <c r="J48" s="31" t="s">
        <v>54</v>
      </c>
      <c r="K48" s="31" t="s">
        <v>54</v>
      </c>
      <c r="L48" s="31">
        <v>7</v>
      </c>
      <c r="M48" s="32">
        <v>3500000</v>
      </c>
      <c r="N48" s="30">
        <f t="shared" ref="N48" si="18">+L48*M48</f>
        <v>24500000</v>
      </c>
      <c r="O48" s="29" t="s">
        <v>55</v>
      </c>
      <c r="P48" s="29" t="s">
        <v>35</v>
      </c>
      <c r="Q48" s="29" t="s">
        <v>36</v>
      </c>
      <c r="R48" s="79" t="s">
        <v>37</v>
      </c>
    </row>
    <row r="49" spans="1:18" s="37" customFormat="1" ht="135" x14ac:dyDescent="0.25">
      <c r="A49" s="77" t="s">
        <v>48</v>
      </c>
      <c r="B49" s="31" t="s">
        <v>49</v>
      </c>
      <c r="C49" s="31" t="s">
        <v>50</v>
      </c>
      <c r="D49" s="31" t="s">
        <v>51</v>
      </c>
      <c r="E49" s="31" t="s">
        <v>52</v>
      </c>
      <c r="F49" s="31">
        <v>80111600</v>
      </c>
      <c r="G49" s="49" t="s">
        <v>79</v>
      </c>
      <c r="H49" s="31" t="s">
        <v>30</v>
      </c>
      <c r="I49" s="31" t="s">
        <v>31</v>
      </c>
      <c r="J49" s="31" t="s">
        <v>63</v>
      </c>
      <c r="K49" s="31" t="s">
        <v>64</v>
      </c>
      <c r="L49" s="31">
        <v>3</v>
      </c>
      <c r="M49" s="32">
        <v>3500000</v>
      </c>
      <c r="N49" s="30">
        <f t="shared" si="14"/>
        <v>10500000</v>
      </c>
      <c r="O49" s="29" t="s">
        <v>55</v>
      </c>
      <c r="P49" s="29" t="s">
        <v>35</v>
      </c>
      <c r="Q49" s="29" t="s">
        <v>36</v>
      </c>
      <c r="R49" s="79" t="s">
        <v>37</v>
      </c>
    </row>
    <row r="50" spans="1:18" s="37" customFormat="1" ht="135" x14ac:dyDescent="0.25">
      <c r="A50" s="77" t="s">
        <v>48</v>
      </c>
      <c r="B50" s="31" t="s">
        <v>49</v>
      </c>
      <c r="C50" s="31" t="s">
        <v>50</v>
      </c>
      <c r="D50" s="31" t="s">
        <v>51</v>
      </c>
      <c r="E50" s="31" t="s">
        <v>52</v>
      </c>
      <c r="F50" s="31">
        <v>80111600</v>
      </c>
      <c r="G50" s="49" t="s">
        <v>57</v>
      </c>
      <c r="H50" s="31" t="s">
        <v>30</v>
      </c>
      <c r="I50" s="31" t="s">
        <v>31</v>
      </c>
      <c r="J50" s="31" t="s">
        <v>54</v>
      </c>
      <c r="K50" s="31" t="s">
        <v>54</v>
      </c>
      <c r="L50" s="31">
        <v>7</v>
      </c>
      <c r="M50" s="32">
        <v>4000000</v>
      </c>
      <c r="N50" s="30">
        <f t="shared" ref="N50" si="19">+L50*M50</f>
        <v>28000000</v>
      </c>
      <c r="O50" s="29" t="s">
        <v>55</v>
      </c>
      <c r="P50" s="29" t="s">
        <v>35</v>
      </c>
      <c r="Q50" s="29" t="s">
        <v>36</v>
      </c>
      <c r="R50" s="79" t="s">
        <v>37</v>
      </c>
    </row>
    <row r="51" spans="1:18" s="37" customFormat="1" ht="135" x14ac:dyDescent="0.25">
      <c r="A51" s="77" t="s">
        <v>48</v>
      </c>
      <c r="B51" s="31" t="s">
        <v>49</v>
      </c>
      <c r="C51" s="31" t="s">
        <v>50</v>
      </c>
      <c r="D51" s="31" t="s">
        <v>51</v>
      </c>
      <c r="E51" s="31" t="s">
        <v>52</v>
      </c>
      <c r="F51" s="31">
        <v>80111600</v>
      </c>
      <c r="G51" s="49" t="s">
        <v>80</v>
      </c>
      <c r="H51" s="31" t="s">
        <v>30</v>
      </c>
      <c r="I51" s="31" t="s">
        <v>31</v>
      </c>
      <c r="J51" s="31" t="s">
        <v>38</v>
      </c>
      <c r="K51" s="31" t="s">
        <v>39</v>
      </c>
      <c r="L51" s="31">
        <v>3.5</v>
      </c>
      <c r="M51" s="32">
        <v>4000000</v>
      </c>
      <c r="N51" s="30">
        <f t="shared" si="14"/>
        <v>14000000</v>
      </c>
      <c r="O51" s="29" t="s">
        <v>55</v>
      </c>
      <c r="P51" s="29" t="s">
        <v>35</v>
      </c>
      <c r="Q51" s="29" t="s">
        <v>36</v>
      </c>
      <c r="R51" s="79" t="s">
        <v>37</v>
      </c>
    </row>
    <row r="52" spans="1:18" s="37" customFormat="1" ht="135" x14ac:dyDescent="0.25">
      <c r="A52" s="77" t="s">
        <v>48</v>
      </c>
      <c r="B52" s="31" t="s">
        <v>49</v>
      </c>
      <c r="C52" s="31" t="s">
        <v>50</v>
      </c>
      <c r="D52" s="31" t="s">
        <v>51</v>
      </c>
      <c r="E52" s="31" t="s">
        <v>52</v>
      </c>
      <c r="F52" s="31">
        <v>80111600</v>
      </c>
      <c r="G52" s="49" t="s">
        <v>81</v>
      </c>
      <c r="H52" s="31" t="s">
        <v>43</v>
      </c>
      <c r="I52" s="31" t="s">
        <v>31</v>
      </c>
      <c r="J52" s="31" t="s">
        <v>54</v>
      </c>
      <c r="K52" s="31" t="s">
        <v>54</v>
      </c>
      <c r="L52" s="31">
        <v>7</v>
      </c>
      <c r="M52" s="32">
        <v>4000000</v>
      </c>
      <c r="N52" s="30">
        <f t="shared" ref="N52" si="20">+L52*M52</f>
        <v>28000000</v>
      </c>
      <c r="O52" s="29" t="s">
        <v>55</v>
      </c>
      <c r="P52" s="29" t="s">
        <v>35</v>
      </c>
      <c r="Q52" s="29" t="s">
        <v>36</v>
      </c>
      <c r="R52" s="79" t="s">
        <v>37</v>
      </c>
    </row>
    <row r="53" spans="1:18" s="37" customFormat="1" ht="135" x14ac:dyDescent="0.25">
      <c r="A53" s="77" t="s">
        <v>48</v>
      </c>
      <c r="B53" s="31" t="s">
        <v>49</v>
      </c>
      <c r="C53" s="31" t="s">
        <v>50</v>
      </c>
      <c r="D53" s="31" t="s">
        <v>51</v>
      </c>
      <c r="E53" s="31" t="s">
        <v>52</v>
      </c>
      <c r="F53" s="31">
        <v>80111600</v>
      </c>
      <c r="G53" s="49" t="s">
        <v>82</v>
      </c>
      <c r="H53" s="31" t="s">
        <v>43</v>
      </c>
      <c r="I53" s="31" t="s">
        <v>31</v>
      </c>
      <c r="J53" s="31" t="s">
        <v>63</v>
      </c>
      <c r="K53" s="31" t="s">
        <v>64</v>
      </c>
      <c r="L53" s="31">
        <v>3</v>
      </c>
      <c r="M53" s="32">
        <v>4000000</v>
      </c>
      <c r="N53" s="30">
        <f t="shared" si="14"/>
        <v>12000000</v>
      </c>
      <c r="O53" s="29" t="s">
        <v>55</v>
      </c>
      <c r="P53" s="29" t="s">
        <v>35</v>
      </c>
      <c r="Q53" s="29" t="s">
        <v>36</v>
      </c>
      <c r="R53" s="79" t="s">
        <v>37</v>
      </c>
    </row>
    <row r="54" spans="1:18" s="37" customFormat="1" ht="135" x14ac:dyDescent="0.25">
      <c r="A54" s="77" t="s">
        <v>48</v>
      </c>
      <c r="B54" s="31" t="s">
        <v>49</v>
      </c>
      <c r="C54" s="31" t="s">
        <v>50</v>
      </c>
      <c r="D54" s="31" t="s">
        <v>51</v>
      </c>
      <c r="E54" s="31" t="s">
        <v>52</v>
      </c>
      <c r="F54" s="31">
        <v>80111600</v>
      </c>
      <c r="G54" s="49" t="s">
        <v>83</v>
      </c>
      <c r="H54" s="31" t="s">
        <v>43</v>
      </c>
      <c r="I54" s="31" t="s">
        <v>31</v>
      </c>
      <c r="J54" s="31" t="s">
        <v>84</v>
      </c>
      <c r="K54" s="31" t="s">
        <v>84</v>
      </c>
      <c r="L54" s="31">
        <v>6</v>
      </c>
      <c r="M54" s="32">
        <v>5400000</v>
      </c>
      <c r="N54" s="30">
        <f>+M54*L54</f>
        <v>32400000</v>
      </c>
      <c r="O54" s="29" t="s">
        <v>55</v>
      </c>
      <c r="P54" s="29" t="s">
        <v>35</v>
      </c>
      <c r="Q54" s="29" t="s">
        <v>36</v>
      </c>
      <c r="R54" s="79" t="s">
        <v>37</v>
      </c>
    </row>
    <row r="55" spans="1:18" s="37" customFormat="1" ht="135" x14ac:dyDescent="0.25">
      <c r="A55" s="77" t="s">
        <v>48</v>
      </c>
      <c r="B55" s="31" t="s">
        <v>49</v>
      </c>
      <c r="C55" s="31" t="s">
        <v>50</v>
      </c>
      <c r="D55" s="31" t="s">
        <v>51</v>
      </c>
      <c r="E55" s="31" t="s">
        <v>52</v>
      </c>
      <c r="F55" s="31">
        <v>80111600</v>
      </c>
      <c r="G55" s="49" t="s">
        <v>85</v>
      </c>
      <c r="H55" s="31" t="s">
        <v>43</v>
      </c>
      <c r="I55" s="31" t="s">
        <v>31</v>
      </c>
      <c r="J55" s="31" t="s">
        <v>33</v>
      </c>
      <c r="K55" s="31" t="s">
        <v>86</v>
      </c>
      <c r="L55" s="31">
        <v>8</v>
      </c>
      <c r="M55" s="32">
        <v>5500000</v>
      </c>
      <c r="N55" s="30">
        <f t="shared" si="14"/>
        <v>44000000</v>
      </c>
      <c r="O55" s="29" t="s">
        <v>55</v>
      </c>
      <c r="P55" s="29" t="s">
        <v>35</v>
      </c>
      <c r="Q55" s="29" t="s">
        <v>36</v>
      </c>
      <c r="R55" s="79" t="s">
        <v>37</v>
      </c>
    </row>
    <row r="56" spans="1:18" s="37" customFormat="1" ht="135" x14ac:dyDescent="0.25">
      <c r="A56" s="77" t="s">
        <v>48</v>
      </c>
      <c r="B56" s="31" t="s">
        <v>49</v>
      </c>
      <c r="C56" s="31" t="s">
        <v>50</v>
      </c>
      <c r="D56" s="31" t="s">
        <v>51</v>
      </c>
      <c r="E56" s="31" t="s">
        <v>52</v>
      </c>
      <c r="F56" s="31">
        <v>80111600</v>
      </c>
      <c r="G56" s="49" t="s">
        <v>57</v>
      </c>
      <c r="H56" s="31" t="s">
        <v>30</v>
      </c>
      <c r="I56" s="31" t="s">
        <v>31</v>
      </c>
      <c r="J56" s="31" t="s">
        <v>54</v>
      </c>
      <c r="K56" s="31" t="s">
        <v>54</v>
      </c>
      <c r="L56" s="31">
        <v>7</v>
      </c>
      <c r="M56" s="32">
        <v>4000000</v>
      </c>
      <c r="N56" s="30">
        <f t="shared" ref="N56" si="21">+L56*M56</f>
        <v>28000000</v>
      </c>
      <c r="O56" s="29" t="s">
        <v>55</v>
      </c>
      <c r="P56" s="29" t="s">
        <v>35</v>
      </c>
      <c r="Q56" s="29" t="s">
        <v>36</v>
      </c>
      <c r="R56" s="79" t="s">
        <v>37</v>
      </c>
    </row>
    <row r="57" spans="1:18" s="37" customFormat="1" ht="135" x14ac:dyDescent="0.25">
      <c r="A57" s="77" t="s">
        <v>48</v>
      </c>
      <c r="B57" s="31" t="s">
        <v>49</v>
      </c>
      <c r="C57" s="31" t="s">
        <v>50</v>
      </c>
      <c r="D57" s="31" t="s">
        <v>51</v>
      </c>
      <c r="E57" s="31" t="s">
        <v>52</v>
      </c>
      <c r="F57" s="31">
        <v>80111600</v>
      </c>
      <c r="G57" s="49" t="s">
        <v>87</v>
      </c>
      <c r="H57" s="31" t="s">
        <v>43</v>
      </c>
      <c r="I57" s="31" t="s">
        <v>31</v>
      </c>
      <c r="J57" s="31" t="s">
        <v>54</v>
      </c>
      <c r="K57" s="31" t="s">
        <v>54</v>
      </c>
      <c r="L57" s="31">
        <v>3</v>
      </c>
      <c r="M57" s="32">
        <v>5200000</v>
      </c>
      <c r="N57" s="30">
        <v>15600000</v>
      </c>
      <c r="O57" s="29" t="s">
        <v>55</v>
      </c>
      <c r="P57" s="29" t="s">
        <v>35</v>
      </c>
      <c r="Q57" s="29" t="s">
        <v>36</v>
      </c>
      <c r="R57" s="79" t="s">
        <v>37</v>
      </c>
    </row>
    <row r="58" spans="1:18" s="37" customFormat="1" ht="135" x14ac:dyDescent="0.25">
      <c r="A58" s="77" t="s">
        <v>48</v>
      </c>
      <c r="B58" s="31" t="s">
        <v>49</v>
      </c>
      <c r="C58" s="31" t="s">
        <v>50</v>
      </c>
      <c r="D58" s="31" t="s">
        <v>51</v>
      </c>
      <c r="E58" s="31" t="s">
        <v>52</v>
      </c>
      <c r="F58" s="31">
        <v>80111600</v>
      </c>
      <c r="G58" s="49" t="s">
        <v>57</v>
      </c>
      <c r="H58" s="31" t="s">
        <v>43</v>
      </c>
      <c r="I58" s="31" t="s">
        <v>31</v>
      </c>
      <c r="J58" s="31" t="s">
        <v>54</v>
      </c>
      <c r="K58" s="31" t="s">
        <v>54</v>
      </c>
      <c r="L58" s="31">
        <v>7</v>
      </c>
      <c r="M58" s="32">
        <v>4700000</v>
      </c>
      <c r="N58" s="30">
        <f t="shared" ref="N58" si="22">+L58*M58</f>
        <v>32900000</v>
      </c>
      <c r="O58" s="29" t="s">
        <v>55</v>
      </c>
      <c r="P58" s="29" t="s">
        <v>35</v>
      </c>
      <c r="Q58" s="29" t="s">
        <v>36</v>
      </c>
      <c r="R58" s="79" t="s">
        <v>37</v>
      </c>
    </row>
    <row r="59" spans="1:18" s="37" customFormat="1" ht="135" x14ac:dyDescent="0.25">
      <c r="A59" s="77" t="s">
        <v>48</v>
      </c>
      <c r="B59" s="31" t="s">
        <v>49</v>
      </c>
      <c r="C59" s="31" t="s">
        <v>50</v>
      </c>
      <c r="D59" s="31" t="s">
        <v>51</v>
      </c>
      <c r="E59" s="31" t="s">
        <v>52</v>
      </c>
      <c r="F59" s="31">
        <v>80111600</v>
      </c>
      <c r="G59" s="49" t="s">
        <v>88</v>
      </c>
      <c r="H59" s="31" t="s">
        <v>43</v>
      </c>
      <c r="I59" s="31" t="s">
        <v>31</v>
      </c>
      <c r="J59" s="31" t="s">
        <v>38</v>
      </c>
      <c r="K59" s="31" t="s">
        <v>39</v>
      </c>
      <c r="L59" s="31">
        <v>3.5</v>
      </c>
      <c r="M59" s="32">
        <v>4700000</v>
      </c>
      <c r="N59" s="30">
        <f t="shared" si="14"/>
        <v>16450000</v>
      </c>
      <c r="O59" s="29" t="s">
        <v>55</v>
      </c>
      <c r="P59" s="29" t="s">
        <v>35</v>
      </c>
      <c r="Q59" s="29" t="s">
        <v>36</v>
      </c>
      <c r="R59" s="79" t="s">
        <v>37</v>
      </c>
    </row>
    <row r="60" spans="1:18" s="37" customFormat="1" ht="135" x14ac:dyDescent="0.25">
      <c r="A60" s="77" t="s">
        <v>48</v>
      </c>
      <c r="B60" s="31" t="s">
        <v>49</v>
      </c>
      <c r="C60" s="31" t="s">
        <v>50</v>
      </c>
      <c r="D60" s="31" t="s">
        <v>51</v>
      </c>
      <c r="E60" s="31" t="s">
        <v>52</v>
      </c>
      <c r="F60" s="31">
        <v>80111600</v>
      </c>
      <c r="G60" s="49" t="s">
        <v>87</v>
      </c>
      <c r="H60" s="31" t="s">
        <v>43</v>
      </c>
      <c r="I60" s="31" t="s">
        <v>31</v>
      </c>
      <c r="J60" s="31" t="s">
        <v>54</v>
      </c>
      <c r="K60" s="31" t="s">
        <v>54</v>
      </c>
      <c r="L60" s="31">
        <v>7</v>
      </c>
      <c r="M60" s="32">
        <v>5000000</v>
      </c>
      <c r="N60" s="30">
        <f t="shared" ref="N60" si="23">+L60*M60</f>
        <v>35000000</v>
      </c>
      <c r="O60" s="29" t="s">
        <v>55</v>
      </c>
      <c r="P60" s="29" t="s">
        <v>35</v>
      </c>
      <c r="Q60" s="29" t="s">
        <v>36</v>
      </c>
      <c r="R60" s="79" t="s">
        <v>37</v>
      </c>
    </row>
    <row r="61" spans="1:18" s="37" customFormat="1" ht="135" x14ac:dyDescent="0.25">
      <c r="A61" s="77" t="s">
        <v>48</v>
      </c>
      <c r="B61" s="31" t="s">
        <v>49</v>
      </c>
      <c r="C61" s="31" t="s">
        <v>50</v>
      </c>
      <c r="D61" s="31" t="s">
        <v>51</v>
      </c>
      <c r="E61" s="31" t="s">
        <v>52</v>
      </c>
      <c r="F61" s="31">
        <v>80111600</v>
      </c>
      <c r="G61" s="49" t="s">
        <v>57</v>
      </c>
      <c r="H61" s="31" t="s">
        <v>30</v>
      </c>
      <c r="I61" s="31" t="s">
        <v>31</v>
      </c>
      <c r="J61" s="31" t="s">
        <v>54</v>
      </c>
      <c r="K61" s="31" t="s">
        <v>54</v>
      </c>
      <c r="L61" s="31">
        <v>7</v>
      </c>
      <c r="M61" s="32">
        <v>4800000</v>
      </c>
      <c r="N61" s="30">
        <f t="shared" ref="N61" si="24">+L61*M61</f>
        <v>33600000</v>
      </c>
      <c r="O61" s="29" t="s">
        <v>55</v>
      </c>
      <c r="P61" s="29" t="s">
        <v>35</v>
      </c>
      <c r="Q61" s="29" t="s">
        <v>36</v>
      </c>
      <c r="R61" s="79" t="s">
        <v>37</v>
      </c>
    </row>
    <row r="62" spans="1:18" s="37" customFormat="1" ht="135" x14ac:dyDescent="0.25">
      <c r="A62" s="77" t="s">
        <v>48</v>
      </c>
      <c r="B62" s="31" t="s">
        <v>49</v>
      </c>
      <c r="C62" s="31" t="s">
        <v>50</v>
      </c>
      <c r="D62" s="31" t="s">
        <v>51</v>
      </c>
      <c r="E62" s="31" t="s">
        <v>52</v>
      </c>
      <c r="F62" s="31">
        <v>80111600</v>
      </c>
      <c r="G62" s="49" t="s">
        <v>57</v>
      </c>
      <c r="H62" s="31" t="s">
        <v>30</v>
      </c>
      <c r="I62" s="31" t="s">
        <v>31</v>
      </c>
      <c r="J62" s="31" t="s">
        <v>54</v>
      </c>
      <c r="K62" s="31" t="s">
        <v>54</v>
      </c>
      <c r="L62" s="31">
        <v>7</v>
      </c>
      <c r="M62" s="32">
        <v>5150000</v>
      </c>
      <c r="N62" s="30">
        <f t="shared" ref="N62" si="25">+L62*M62</f>
        <v>36050000</v>
      </c>
      <c r="O62" s="29" t="s">
        <v>55</v>
      </c>
      <c r="P62" s="29" t="s">
        <v>35</v>
      </c>
      <c r="Q62" s="29" t="s">
        <v>36</v>
      </c>
      <c r="R62" s="79" t="s">
        <v>37</v>
      </c>
    </row>
    <row r="63" spans="1:18" s="37" customFormat="1" ht="135" x14ac:dyDescent="0.25">
      <c r="A63" s="77" t="s">
        <v>48</v>
      </c>
      <c r="B63" s="31" t="s">
        <v>49</v>
      </c>
      <c r="C63" s="31" t="s">
        <v>50</v>
      </c>
      <c r="D63" s="31" t="s">
        <v>51</v>
      </c>
      <c r="E63" s="31" t="s">
        <v>52</v>
      </c>
      <c r="F63" s="31">
        <v>80111600</v>
      </c>
      <c r="G63" s="49" t="s">
        <v>89</v>
      </c>
      <c r="H63" s="31" t="s">
        <v>30</v>
      </c>
      <c r="I63" s="31" t="s">
        <v>31</v>
      </c>
      <c r="J63" s="31" t="s">
        <v>63</v>
      </c>
      <c r="K63" s="31" t="s">
        <v>63</v>
      </c>
      <c r="L63" s="31">
        <v>3</v>
      </c>
      <c r="M63" s="32">
        <v>5150000</v>
      </c>
      <c r="N63" s="30">
        <f t="shared" si="14"/>
        <v>15450000</v>
      </c>
      <c r="O63" s="29" t="s">
        <v>55</v>
      </c>
      <c r="P63" s="29" t="s">
        <v>35</v>
      </c>
      <c r="Q63" s="29" t="s">
        <v>36</v>
      </c>
      <c r="R63" s="79" t="s">
        <v>37</v>
      </c>
    </row>
    <row r="64" spans="1:18" s="37" customFormat="1" ht="135" x14ac:dyDescent="0.25">
      <c r="A64" s="77" t="s">
        <v>48</v>
      </c>
      <c r="B64" s="31" t="s">
        <v>49</v>
      </c>
      <c r="C64" s="31" t="s">
        <v>50</v>
      </c>
      <c r="D64" s="31" t="s">
        <v>51</v>
      </c>
      <c r="E64" s="31" t="s">
        <v>52</v>
      </c>
      <c r="F64" s="31">
        <v>80111600</v>
      </c>
      <c r="G64" s="49" t="s">
        <v>57</v>
      </c>
      <c r="H64" s="31" t="s">
        <v>30</v>
      </c>
      <c r="I64" s="31" t="s">
        <v>31</v>
      </c>
      <c r="J64" s="31" t="s">
        <v>54</v>
      </c>
      <c r="K64" s="31" t="s">
        <v>54</v>
      </c>
      <c r="L64" s="31">
        <v>7</v>
      </c>
      <c r="M64" s="32">
        <v>5500000</v>
      </c>
      <c r="N64" s="30">
        <f t="shared" ref="N64" si="26">+L64*M64</f>
        <v>38500000</v>
      </c>
      <c r="O64" s="29" t="s">
        <v>55</v>
      </c>
      <c r="P64" s="29" t="s">
        <v>35</v>
      </c>
      <c r="Q64" s="29" t="s">
        <v>36</v>
      </c>
      <c r="R64" s="79" t="s">
        <v>37</v>
      </c>
    </row>
    <row r="65" spans="1:18" s="37" customFormat="1" ht="135" x14ac:dyDescent="0.25">
      <c r="A65" s="77" t="s">
        <v>48</v>
      </c>
      <c r="B65" s="31" t="s">
        <v>49</v>
      </c>
      <c r="C65" s="31" t="s">
        <v>50</v>
      </c>
      <c r="D65" s="31" t="s">
        <v>51</v>
      </c>
      <c r="E65" s="31" t="s">
        <v>52</v>
      </c>
      <c r="F65" s="31">
        <v>80111600</v>
      </c>
      <c r="G65" s="49" t="s">
        <v>90</v>
      </c>
      <c r="H65" s="31" t="s">
        <v>30</v>
      </c>
      <c r="I65" s="31" t="s">
        <v>31</v>
      </c>
      <c r="J65" s="31" t="s">
        <v>38</v>
      </c>
      <c r="K65" s="31" t="s">
        <v>91</v>
      </c>
      <c r="L65" s="31">
        <v>2</v>
      </c>
      <c r="M65" s="32">
        <v>5500000</v>
      </c>
      <c r="N65" s="30">
        <f t="shared" si="14"/>
        <v>11000000</v>
      </c>
      <c r="O65" s="29" t="s">
        <v>55</v>
      </c>
      <c r="P65" s="29" t="s">
        <v>35</v>
      </c>
      <c r="Q65" s="29" t="s">
        <v>36</v>
      </c>
      <c r="R65" s="79" t="s">
        <v>37</v>
      </c>
    </row>
    <row r="66" spans="1:18" s="37" customFormat="1" ht="135" x14ac:dyDescent="0.25">
      <c r="A66" s="77" t="s">
        <v>48</v>
      </c>
      <c r="B66" s="31" t="s">
        <v>49</v>
      </c>
      <c r="C66" s="31" t="s">
        <v>50</v>
      </c>
      <c r="D66" s="31" t="s">
        <v>51</v>
      </c>
      <c r="E66" s="31" t="s">
        <v>52</v>
      </c>
      <c r="F66" s="31">
        <v>80111600</v>
      </c>
      <c r="G66" s="49" t="s">
        <v>87</v>
      </c>
      <c r="H66" s="31" t="s">
        <v>30</v>
      </c>
      <c r="I66" s="31" t="s">
        <v>31</v>
      </c>
      <c r="J66" s="31" t="s">
        <v>54</v>
      </c>
      <c r="K66" s="31" t="s">
        <v>54</v>
      </c>
      <c r="L66" s="31">
        <v>7</v>
      </c>
      <c r="M66" s="32">
        <v>5150000</v>
      </c>
      <c r="N66" s="30">
        <f t="shared" ref="N66" si="27">+L66*M66</f>
        <v>36050000</v>
      </c>
      <c r="O66" s="29" t="s">
        <v>55</v>
      </c>
      <c r="P66" s="29" t="s">
        <v>35</v>
      </c>
      <c r="Q66" s="29" t="s">
        <v>36</v>
      </c>
      <c r="R66" s="79" t="s">
        <v>37</v>
      </c>
    </row>
    <row r="67" spans="1:18" s="37" customFormat="1" ht="135" x14ac:dyDescent="0.25">
      <c r="A67" s="77" t="s">
        <v>48</v>
      </c>
      <c r="B67" s="31" t="s">
        <v>49</v>
      </c>
      <c r="C67" s="31" t="s">
        <v>50</v>
      </c>
      <c r="D67" s="31" t="s">
        <v>51</v>
      </c>
      <c r="E67" s="31" t="s">
        <v>52</v>
      </c>
      <c r="F67" s="31">
        <v>80111600</v>
      </c>
      <c r="G67" s="49" t="s">
        <v>73</v>
      </c>
      <c r="H67" s="31" t="s">
        <v>30</v>
      </c>
      <c r="I67" s="31" t="s">
        <v>31</v>
      </c>
      <c r="J67" s="31" t="s">
        <v>54</v>
      </c>
      <c r="K67" s="31" t="s">
        <v>54</v>
      </c>
      <c r="L67" s="31">
        <v>7</v>
      </c>
      <c r="M67" s="32">
        <v>4500000</v>
      </c>
      <c r="N67" s="30">
        <f t="shared" ref="N67" si="28">+L67*M67</f>
        <v>31500000</v>
      </c>
      <c r="O67" s="29" t="s">
        <v>55</v>
      </c>
      <c r="P67" s="29" t="s">
        <v>35</v>
      </c>
      <c r="Q67" s="29" t="s">
        <v>36</v>
      </c>
      <c r="R67" s="79" t="s">
        <v>37</v>
      </c>
    </row>
    <row r="68" spans="1:18" s="37" customFormat="1" ht="135" x14ac:dyDescent="0.25">
      <c r="A68" s="77" t="s">
        <v>48</v>
      </c>
      <c r="B68" s="31" t="s">
        <v>49</v>
      </c>
      <c r="C68" s="31" t="s">
        <v>50</v>
      </c>
      <c r="D68" s="31" t="s">
        <v>51</v>
      </c>
      <c r="E68" s="31" t="s">
        <v>52</v>
      </c>
      <c r="F68" s="31">
        <v>80111600</v>
      </c>
      <c r="G68" s="49" t="s">
        <v>92</v>
      </c>
      <c r="H68" s="31" t="s">
        <v>30</v>
      </c>
      <c r="I68" s="31" t="s">
        <v>31</v>
      </c>
      <c r="J68" s="31" t="s">
        <v>39</v>
      </c>
      <c r="K68" s="31" t="s">
        <v>39</v>
      </c>
      <c r="L68" s="31">
        <v>3.5</v>
      </c>
      <c r="M68" s="32">
        <v>4500000</v>
      </c>
      <c r="N68" s="30">
        <f t="shared" si="14"/>
        <v>15750000</v>
      </c>
      <c r="O68" s="29" t="s">
        <v>55</v>
      </c>
      <c r="P68" s="29" t="s">
        <v>35</v>
      </c>
      <c r="Q68" s="29" t="s">
        <v>36</v>
      </c>
      <c r="R68" s="79" t="s">
        <v>37</v>
      </c>
    </row>
    <row r="69" spans="1:18" s="37" customFormat="1" ht="135" x14ac:dyDescent="0.25">
      <c r="A69" s="77" t="s">
        <v>48</v>
      </c>
      <c r="B69" s="31" t="s">
        <v>49</v>
      </c>
      <c r="C69" s="31" t="s">
        <v>50</v>
      </c>
      <c r="D69" s="31" t="s">
        <v>51</v>
      </c>
      <c r="E69" s="31" t="s">
        <v>52</v>
      </c>
      <c r="F69" s="31">
        <v>80111600</v>
      </c>
      <c r="G69" s="49" t="s">
        <v>57</v>
      </c>
      <c r="H69" s="31" t="s">
        <v>30</v>
      </c>
      <c r="I69" s="31" t="s">
        <v>31</v>
      </c>
      <c r="J69" s="31" t="s">
        <v>32</v>
      </c>
      <c r="K69" s="31" t="s">
        <v>32</v>
      </c>
      <c r="L69" s="31">
        <v>7</v>
      </c>
      <c r="M69" s="32">
        <v>3849000</v>
      </c>
      <c r="N69" s="30">
        <f t="shared" si="14"/>
        <v>26943000</v>
      </c>
      <c r="O69" s="29" t="s">
        <v>55</v>
      </c>
      <c r="P69" s="29" t="s">
        <v>35</v>
      </c>
      <c r="Q69" s="29" t="s">
        <v>36</v>
      </c>
      <c r="R69" s="79" t="s">
        <v>37</v>
      </c>
    </row>
    <row r="70" spans="1:18" s="37" customFormat="1" ht="135" x14ac:dyDescent="0.25">
      <c r="A70" s="77" t="s">
        <v>48</v>
      </c>
      <c r="B70" s="31" t="s">
        <v>49</v>
      </c>
      <c r="C70" s="31" t="s">
        <v>50</v>
      </c>
      <c r="D70" s="31" t="s">
        <v>51</v>
      </c>
      <c r="E70" s="31" t="s">
        <v>52</v>
      </c>
      <c r="F70" s="31">
        <v>80111600</v>
      </c>
      <c r="G70" s="49" t="s">
        <v>57</v>
      </c>
      <c r="H70" s="31" t="s">
        <v>43</v>
      </c>
      <c r="I70" s="31" t="s">
        <v>31</v>
      </c>
      <c r="J70" s="31" t="s">
        <v>54</v>
      </c>
      <c r="K70" s="31" t="s">
        <v>54</v>
      </c>
      <c r="L70" s="31">
        <v>7</v>
      </c>
      <c r="M70" s="32">
        <v>5000000</v>
      </c>
      <c r="N70" s="30">
        <f t="shared" ref="N70" si="29">+L70*M70</f>
        <v>35000000</v>
      </c>
      <c r="O70" s="29" t="s">
        <v>55</v>
      </c>
      <c r="P70" s="29" t="s">
        <v>35</v>
      </c>
      <c r="Q70" s="29" t="s">
        <v>36</v>
      </c>
      <c r="R70" s="79" t="s">
        <v>37</v>
      </c>
    </row>
    <row r="71" spans="1:18" s="37" customFormat="1" ht="135" x14ac:dyDescent="0.25">
      <c r="A71" s="77" t="s">
        <v>48</v>
      </c>
      <c r="B71" s="31" t="s">
        <v>49</v>
      </c>
      <c r="C71" s="31" t="s">
        <v>50</v>
      </c>
      <c r="D71" s="31" t="s">
        <v>51</v>
      </c>
      <c r="E71" s="31" t="s">
        <v>52</v>
      </c>
      <c r="F71" s="31">
        <v>80111600</v>
      </c>
      <c r="G71" s="49" t="s">
        <v>57</v>
      </c>
      <c r="H71" s="31" t="s">
        <v>30</v>
      </c>
      <c r="I71" s="31" t="s">
        <v>31</v>
      </c>
      <c r="J71" s="31" t="s">
        <v>54</v>
      </c>
      <c r="K71" s="31" t="s">
        <v>54</v>
      </c>
      <c r="L71" s="31">
        <v>7</v>
      </c>
      <c r="M71" s="32">
        <v>5500000</v>
      </c>
      <c r="N71" s="30">
        <f t="shared" ref="N71" si="30">+L71*M71</f>
        <v>38500000</v>
      </c>
      <c r="O71" s="29" t="s">
        <v>55</v>
      </c>
      <c r="P71" s="29" t="s">
        <v>35</v>
      </c>
      <c r="Q71" s="29" t="s">
        <v>36</v>
      </c>
      <c r="R71" s="79" t="s">
        <v>37</v>
      </c>
    </row>
    <row r="72" spans="1:18" s="37" customFormat="1" ht="135" x14ac:dyDescent="0.25">
      <c r="A72" s="77" t="s">
        <v>48</v>
      </c>
      <c r="B72" s="31" t="s">
        <v>49</v>
      </c>
      <c r="C72" s="31" t="s">
        <v>50</v>
      </c>
      <c r="D72" s="31" t="s">
        <v>51</v>
      </c>
      <c r="E72" s="31" t="s">
        <v>52</v>
      </c>
      <c r="F72" s="31">
        <v>80111600</v>
      </c>
      <c r="G72" s="49" t="s">
        <v>93</v>
      </c>
      <c r="H72" s="31" t="s">
        <v>30</v>
      </c>
      <c r="I72" s="31" t="s">
        <v>31</v>
      </c>
      <c r="J72" s="31" t="s">
        <v>38</v>
      </c>
      <c r="K72" s="31" t="s">
        <v>39</v>
      </c>
      <c r="L72" s="31">
        <v>3.5</v>
      </c>
      <c r="M72" s="32">
        <v>5500000</v>
      </c>
      <c r="N72" s="30">
        <f t="shared" si="14"/>
        <v>19250000</v>
      </c>
      <c r="O72" s="29" t="s">
        <v>55</v>
      </c>
      <c r="P72" s="29" t="s">
        <v>35</v>
      </c>
      <c r="Q72" s="29" t="s">
        <v>36</v>
      </c>
      <c r="R72" s="79" t="s">
        <v>37</v>
      </c>
    </row>
    <row r="73" spans="1:18" s="37" customFormat="1" ht="135" x14ac:dyDescent="0.25">
      <c r="A73" s="77" t="s">
        <v>48</v>
      </c>
      <c r="B73" s="31" t="s">
        <v>49</v>
      </c>
      <c r="C73" s="31" t="s">
        <v>50</v>
      </c>
      <c r="D73" s="31" t="s">
        <v>51</v>
      </c>
      <c r="E73" s="31" t="s">
        <v>52</v>
      </c>
      <c r="F73" s="31">
        <v>80111600</v>
      </c>
      <c r="G73" s="49" t="s">
        <v>81</v>
      </c>
      <c r="H73" s="31" t="s">
        <v>43</v>
      </c>
      <c r="I73" s="31" t="s">
        <v>31</v>
      </c>
      <c r="J73" s="31" t="s">
        <v>54</v>
      </c>
      <c r="K73" s="31" t="s">
        <v>54</v>
      </c>
      <c r="L73" s="31">
        <v>7</v>
      </c>
      <c r="M73" s="32">
        <v>4000000</v>
      </c>
      <c r="N73" s="30">
        <f t="shared" ref="N73" si="31">+L73*M73</f>
        <v>28000000</v>
      </c>
      <c r="O73" s="29" t="s">
        <v>55</v>
      </c>
      <c r="P73" s="29" t="s">
        <v>35</v>
      </c>
      <c r="Q73" s="29" t="s">
        <v>36</v>
      </c>
      <c r="R73" s="79" t="s">
        <v>37</v>
      </c>
    </row>
    <row r="74" spans="1:18" s="37" customFormat="1" ht="135" x14ac:dyDescent="0.25">
      <c r="A74" s="77" t="s">
        <v>48</v>
      </c>
      <c r="B74" s="31" t="s">
        <v>49</v>
      </c>
      <c r="C74" s="31" t="s">
        <v>50</v>
      </c>
      <c r="D74" s="31" t="s">
        <v>51</v>
      </c>
      <c r="E74" s="31" t="s">
        <v>52</v>
      </c>
      <c r="F74" s="31">
        <v>80111600</v>
      </c>
      <c r="G74" s="49" t="s">
        <v>94</v>
      </c>
      <c r="H74" s="31" t="s">
        <v>43</v>
      </c>
      <c r="I74" s="31" t="s">
        <v>31</v>
      </c>
      <c r="J74" s="31" t="s">
        <v>39</v>
      </c>
      <c r="K74" s="31" t="s">
        <v>39</v>
      </c>
      <c r="L74" s="31">
        <v>3</v>
      </c>
      <c r="M74" s="32">
        <v>4000000</v>
      </c>
      <c r="N74" s="30">
        <f t="shared" si="14"/>
        <v>12000000</v>
      </c>
      <c r="O74" s="29" t="s">
        <v>55</v>
      </c>
      <c r="P74" s="29" t="s">
        <v>35</v>
      </c>
      <c r="Q74" s="29" t="s">
        <v>36</v>
      </c>
      <c r="R74" s="79" t="s">
        <v>37</v>
      </c>
    </row>
    <row r="75" spans="1:18" s="37" customFormat="1" ht="135" x14ac:dyDescent="0.25">
      <c r="A75" s="77" t="s">
        <v>48</v>
      </c>
      <c r="B75" s="31" t="s">
        <v>49</v>
      </c>
      <c r="C75" s="31" t="s">
        <v>50</v>
      </c>
      <c r="D75" s="31" t="s">
        <v>51</v>
      </c>
      <c r="E75" s="31" t="s">
        <v>52</v>
      </c>
      <c r="F75" s="31">
        <v>80111600</v>
      </c>
      <c r="G75" s="49" t="s">
        <v>81</v>
      </c>
      <c r="H75" s="31" t="s">
        <v>43</v>
      </c>
      <c r="I75" s="31" t="s">
        <v>31</v>
      </c>
      <c r="J75" s="31" t="s">
        <v>54</v>
      </c>
      <c r="K75" s="31" t="s">
        <v>54</v>
      </c>
      <c r="L75" s="31">
        <v>7</v>
      </c>
      <c r="M75" s="32">
        <v>5000000</v>
      </c>
      <c r="N75" s="30">
        <f t="shared" ref="N75" si="32">+L75*M75</f>
        <v>35000000</v>
      </c>
      <c r="O75" s="29" t="s">
        <v>55</v>
      </c>
      <c r="P75" s="29" t="s">
        <v>35</v>
      </c>
      <c r="Q75" s="29" t="s">
        <v>36</v>
      </c>
      <c r="R75" s="79" t="s">
        <v>37</v>
      </c>
    </row>
    <row r="76" spans="1:18" s="37" customFormat="1" ht="135" x14ac:dyDescent="0.25">
      <c r="A76" s="77" t="s">
        <v>48</v>
      </c>
      <c r="B76" s="31" t="s">
        <v>49</v>
      </c>
      <c r="C76" s="31" t="s">
        <v>50</v>
      </c>
      <c r="D76" s="31" t="s">
        <v>51</v>
      </c>
      <c r="E76" s="31" t="s">
        <v>52</v>
      </c>
      <c r="F76" s="31">
        <v>80111600</v>
      </c>
      <c r="G76" s="49" t="s">
        <v>57</v>
      </c>
      <c r="H76" s="31" t="s">
        <v>30</v>
      </c>
      <c r="I76" s="31" t="s">
        <v>31</v>
      </c>
      <c r="J76" s="31" t="s">
        <v>54</v>
      </c>
      <c r="K76" s="31" t="s">
        <v>54</v>
      </c>
      <c r="L76" s="31">
        <v>7</v>
      </c>
      <c r="M76" s="32">
        <v>4000000</v>
      </c>
      <c r="N76" s="30">
        <f t="shared" ref="N76" si="33">+L76*M76</f>
        <v>28000000</v>
      </c>
      <c r="O76" s="29" t="s">
        <v>55</v>
      </c>
      <c r="P76" s="29" t="s">
        <v>35</v>
      </c>
      <c r="Q76" s="29" t="s">
        <v>36</v>
      </c>
      <c r="R76" s="79" t="s">
        <v>37</v>
      </c>
    </row>
    <row r="77" spans="1:18" s="37" customFormat="1" ht="135" x14ac:dyDescent="0.25">
      <c r="A77" s="77" t="s">
        <v>48</v>
      </c>
      <c r="B77" s="31" t="s">
        <v>49</v>
      </c>
      <c r="C77" s="31" t="s">
        <v>50</v>
      </c>
      <c r="D77" s="31" t="s">
        <v>51</v>
      </c>
      <c r="E77" s="31" t="s">
        <v>52</v>
      </c>
      <c r="F77" s="31">
        <v>80111600</v>
      </c>
      <c r="G77" s="49" t="s">
        <v>95</v>
      </c>
      <c r="H77" s="31" t="s">
        <v>30</v>
      </c>
      <c r="I77" s="31" t="s">
        <v>31</v>
      </c>
      <c r="J77" s="31" t="s">
        <v>63</v>
      </c>
      <c r="K77" s="31" t="s">
        <v>39</v>
      </c>
      <c r="L77" s="31">
        <v>3.5</v>
      </c>
      <c r="M77" s="32">
        <v>4000000</v>
      </c>
      <c r="N77" s="30">
        <f t="shared" si="14"/>
        <v>14000000</v>
      </c>
      <c r="O77" s="29" t="s">
        <v>55</v>
      </c>
      <c r="P77" s="29" t="s">
        <v>35</v>
      </c>
      <c r="Q77" s="29" t="s">
        <v>36</v>
      </c>
      <c r="R77" s="79" t="s">
        <v>37</v>
      </c>
    </row>
    <row r="78" spans="1:18" s="37" customFormat="1" ht="135" x14ac:dyDescent="0.25">
      <c r="A78" s="77" t="s">
        <v>48</v>
      </c>
      <c r="B78" s="31" t="s">
        <v>49</v>
      </c>
      <c r="C78" s="31" t="s">
        <v>50</v>
      </c>
      <c r="D78" s="31" t="s">
        <v>51</v>
      </c>
      <c r="E78" s="31" t="s">
        <v>52</v>
      </c>
      <c r="F78" s="31">
        <v>80111600</v>
      </c>
      <c r="G78" s="49" t="s">
        <v>59</v>
      </c>
      <c r="H78" s="31" t="s">
        <v>30</v>
      </c>
      <c r="I78" s="31" t="s">
        <v>31</v>
      </c>
      <c r="J78" s="31" t="s">
        <v>54</v>
      </c>
      <c r="K78" s="31" t="s">
        <v>54</v>
      </c>
      <c r="L78" s="31">
        <v>7</v>
      </c>
      <c r="M78" s="32">
        <v>3421000</v>
      </c>
      <c r="N78" s="30">
        <f t="shared" ref="N78" si="34">+L78*M78</f>
        <v>23947000</v>
      </c>
      <c r="O78" s="29" t="s">
        <v>55</v>
      </c>
      <c r="P78" s="29" t="s">
        <v>35</v>
      </c>
      <c r="Q78" s="29" t="s">
        <v>36</v>
      </c>
      <c r="R78" s="79" t="s">
        <v>37</v>
      </c>
    </row>
    <row r="79" spans="1:18" s="37" customFormat="1" ht="135" x14ac:dyDescent="0.25">
      <c r="A79" s="77" t="s">
        <v>48</v>
      </c>
      <c r="B79" s="31" t="s">
        <v>49</v>
      </c>
      <c r="C79" s="31" t="s">
        <v>50</v>
      </c>
      <c r="D79" s="31" t="s">
        <v>51</v>
      </c>
      <c r="E79" s="31" t="s">
        <v>52</v>
      </c>
      <c r="F79" s="31">
        <v>80111600</v>
      </c>
      <c r="G79" s="49" t="s">
        <v>57</v>
      </c>
      <c r="H79" s="31" t="s">
        <v>30</v>
      </c>
      <c r="I79" s="31" t="s">
        <v>31</v>
      </c>
      <c r="J79" s="31" t="s">
        <v>54</v>
      </c>
      <c r="K79" s="31" t="s">
        <v>54</v>
      </c>
      <c r="L79" s="31">
        <v>7</v>
      </c>
      <c r="M79" s="32">
        <v>4000000</v>
      </c>
      <c r="N79" s="30">
        <f t="shared" ref="N79" si="35">+L79*M79</f>
        <v>28000000</v>
      </c>
      <c r="O79" s="29" t="s">
        <v>55</v>
      </c>
      <c r="P79" s="29" t="s">
        <v>35</v>
      </c>
      <c r="Q79" s="29" t="s">
        <v>36</v>
      </c>
      <c r="R79" s="79" t="s">
        <v>37</v>
      </c>
    </row>
    <row r="80" spans="1:18" s="37" customFormat="1" ht="135" x14ac:dyDescent="0.25">
      <c r="A80" s="77" t="s">
        <v>48</v>
      </c>
      <c r="B80" s="31" t="s">
        <v>49</v>
      </c>
      <c r="C80" s="31" t="s">
        <v>50</v>
      </c>
      <c r="D80" s="31" t="s">
        <v>51</v>
      </c>
      <c r="E80" s="31" t="s">
        <v>52</v>
      </c>
      <c r="F80" s="31">
        <v>80111600</v>
      </c>
      <c r="G80" s="49" t="s">
        <v>96</v>
      </c>
      <c r="H80" s="31" t="s">
        <v>30</v>
      </c>
      <c r="I80" s="31" t="s">
        <v>31</v>
      </c>
      <c r="J80" s="31" t="s">
        <v>63</v>
      </c>
      <c r="K80" s="31" t="s">
        <v>39</v>
      </c>
      <c r="L80" s="31">
        <v>3</v>
      </c>
      <c r="M80" s="32">
        <v>4000000</v>
      </c>
      <c r="N80" s="30">
        <f t="shared" si="14"/>
        <v>12000000</v>
      </c>
      <c r="O80" s="29" t="s">
        <v>55</v>
      </c>
      <c r="P80" s="29" t="s">
        <v>35</v>
      </c>
      <c r="Q80" s="29" t="s">
        <v>36</v>
      </c>
      <c r="R80" s="79" t="s">
        <v>37</v>
      </c>
    </row>
    <row r="81" spans="1:18" s="37" customFormat="1" ht="135" x14ac:dyDescent="0.25">
      <c r="A81" s="77" t="s">
        <v>48</v>
      </c>
      <c r="B81" s="31" t="s">
        <v>49</v>
      </c>
      <c r="C81" s="31" t="s">
        <v>50</v>
      </c>
      <c r="D81" s="31" t="s">
        <v>51</v>
      </c>
      <c r="E81" s="31" t="s">
        <v>52</v>
      </c>
      <c r="F81" s="31">
        <v>80111600</v>
      </c>
      <c r="G81" s="49" t="s">
        <v>81</v>
      </c>
      <c r="H81" s="31" t="s">
        <v>43</v>
      </c>
      <c r="I81" s="31" t="s">
        <v>31</v>
      </c>
      <c r="J81" s="31" t="s">
        <v>54</v>
      </c>
      <c r="K81" s="31" t="s">
        <v>54</v>
      </c>
      <c r="L81" s="31">
        <v>7</v>
      </c>
      <c r="M81" s="32">
        <v>5000000</v>
      </c>
      <c r="N81" s="30">
        <f t="shared" ref="N81" si="36">+L81*M81</f>
        <v>35000000</v>
      </c>
      <c r="O81" s="29" t="s">
        <v>55</v>
      </c>
      <c r="P81" s="29" t="s">
        <v>35</v>
      </c>
      <c r="Q81" s="29" t="s">
        <v>36</v>
      </c>
      <c r="R81" s="79" t="s">
        <v>37</v>
      </c>
    </row>
    <row r="82" spans="1:18" s="37" customFormat="1" ht="135" x14ac:dyDescent="0.25">
      <c r="A82" s="77" t="s">
        <v>48</v>
      </c>
      <c r="B82" s="31" t="s">
        <v>49</v>
      </c>
      <c r="C82" s="31" t="s">
        <v>50</v>
      </c>
      <c r="D82" s="31" t="s">
        <v>51</v>
      </c>
      <c r="E82" s="31" t="s">
        <v>52</v>
      </c>
      <c r="F82" s="31">
        <v>80111600</v>
      </c>
      <c r="G82" s="49" t="s">
        <v>97</v>
      </c>
      <c r="H82" s="31" t="s">
        <v>43</v>
      </c>
      <c r="I82" s="31" t="s">
        <v>31</v>
      </c>
      <c r="J82" s="31" t="s">
        <v>38</v>
      </c>
      <c r="K82" s="31" t="s">
        <v>39</v>
      </c>
      <c r="L82" s="31">
        <v>3.5</v>
      </c>
      <c r="M82" s="32">
        <v>5000000</v>
      </c>
      <c r="N82" s="30">
        <f t="shared" si="14"/>
        <v>17500000</v>
      </c>
      <c r="O82" s="29" t="s">
        <v>55</v>
      </c>
      <c r="P82" s="29" t="s">
        <v>35</v>
      </c>
      <c r="Q82" s="29" t="s">
        <v>36</v>
      </c>
      <c r="R82" s="79" t="s">
        <v>37</v>
      </c>
    </row>
    <row r="83" spans="1:18" s="37" customFormat="1" ht="135" x14ac:dyDescent="0.25">
      <c r="A83" s="77" t="s">
        <v>48</v>
      </c>
      <c r="B83" s="31" t="s">
        <v>49</v>
      </c>
      <c r="C83" s="31" t="s">
        <v>50</v>
      </c>
      <c r="D83" s="31" t="s">
        <v>51</v>
      </c>
      <c r="E83" s="31" t="s">
        <v>52</v>
      </c>
      <c r="F83" s="31">
        <v>80111600</v>
      </c>
      <c r="G83" s="49" t="s">
        <v>98</v>
      </c>
      <c r="H83" s="31" t="s">
        <v>30</v>
      </c>
      <c r="I83" s="31" t="s">
        <v>31</v>
      </c>
      <c r="J83" s="31" t="s">
        <v>69</v>
      </c>
      <c r="K83" s="31" t="s">
        <v>46</v>
      </c>
      <c r="L83" s="31">
        <v>8</v>
      </c>
      <c r="M83" s="53" t="s">
        <v>37</v>
      </c>
      <c r="N83" s="30">
        <v>331240000</v>
      </c>
      <c r="O83" s="29" t="s">
        <v>55</v>
      </c>
      <c r="P83" s="29" t="s">
        <v>35</v>
      </c>
      <c r="Q83" s="29" t="s">
        <v>36</v>
      </c>
      <c r="R83" s="79" t="s">
        <v>37</v>
      </c>
    </row>
    <row r="84" spans="1:18" s="37" customFormat="1" ht="135" x14ac:dyDescent="0.25">
      <c r="A84" s="77" t="s">
        <v>48</v>
      </c>
      <c r="B84" s="31" t="s">
        <v>49</v>
      </c>
      <c r="C84" s="31" t="s">
        <v>50</v>
      </c>
      <c r="D84" s="31" t="s">
        <v>51</v>
      </c>
      <c r="E84" s="31" t="s">
        <v>52</v>
      </c>
      <c r="F84" s="31">
        <v>80111600</v>
      </c>
      <c r="G84" s="49" t="s">
        <v>99</v>
      </c>
      <c r="H84" s="31" t="s">
        <v>30</v>
      </c>
      <c r="I84" s="31" t="s">
        <v>31</v>
      </c>
      <c r="J84" s="31" t="s">
        <v>100</v>
      </c>
      <c r="K84" s="31" t="s">
        <v>100</v>
      </c>
      <c r="L84" s="31">
        <v>1</v>
      </c>
      <c r="M84" s="53" t="s">
        <v>37</v>
      </c>
      <c r="N84" s="30">
        <v>694960</v>
      </c>
      <c r="O84" s="29" t="s">
        <v>55</v>
      </c>
      <c r="P84" s="29" t="s">
        <v>35</v>
      </c>
      <c r="Q84" s="29" t="s">
        <v>36</v>
      </c>
      <c r="R84" s="79" t="s">
        <v>37</v>
      </c>
    </row>
    <row r="85" spans="1:18" s="37" customFormat="1" ht="135" x14ac:dyDescent="0.25">
      <c r="A85" s="77" t="s">
        <v>48</v>
      </c>
      <c r="B85" s="31" t="s">
        <v>49</v>
      </c>
      <c r="C85" s="31" t="s">
        <v>50</v>
      </c>
      <c r="D85" s="31" t="s">
        <v>51</v>
      </c>
      <c r="E85" s="31" t="s">
        <v>52</v>
      </c>
      <c r="F85" s="31" t="s">
        <v>101</v>
      </c>
      <c r="G85" s="49" t="s">
        <v>102</v>
      </c>
      <c r="H85" s="31" t="s">
        <v>30</v>
      </c>
      <c r="I85" s="31" t="s">
        <v>103</v>
      </c>
      <c r="J85" s="31" t="s">
        <v>32</v>
      </c>
      <c r="K85" s="31" t="s">
        <v>104</v>
      </c>
      <c r="L85" s="31">
        <v>8</v>
      </c>
      <c r="M85" s="53" t="s">
        <v>37</v>
      </c>
      <c r="N85" s="30">
        <v>63000000</v>
      </c>
      <c r="O85" s="29" t="s">
        <v>55</v>
      </c>
      <c r="P85" s="29" t="s">
        <v>35</v>
      </c>
      <c r="Q85" s="29" t="s">
        <v>36</v>
      </c>
      <c r="R85" s="79" t="s">
        <v>37</v>
      </c>
    </row>
    <row r="86" spans="1:18" s="37" customFormat="1" ht="135" x14ac:dyDescent="0.25">
      <c r="A86" s="77" t="s">
        <v>48</v>
      </c>
      <c r="B86" s="31" t="s">
        <v>49</v>
      </c>
      <c r="C86" s="31" t="s">
        <v>50</v>
      </c>
      <c r="D86" s="31" t="s">
        <v>51</v>
      </c>
      <c r="E86" s="31" t="s">
        <v>52</v>
      </c>
      <c r="F86" s="31" t="s">
        <v>101</v>
      </c>
      <c r="G86" s="49" t="s">
        <v>105</v>
      </c>
      <c r="H86" s="31" t="s">
        <v>30</v>
      </c>
      <c r="I86" s="31" t="s">
        <v>103</v>
      </c>
      <c r="J86" s="31" t="s">
        <v>106</v>
      </c>
      <c r="K86" s="31" t="s">
        <v>64</v>
      </c>
      <c r="L86" s="31">
        <v>1</v>
      </c>
      <c r="M86" s="53" t="s">
        <v>37</v>
      </c>
      <c r="N86" s="30">
        <v>50523149</v>
      </c>
      <c r="O86" s="29" t="s">
        <v>55</v>
      </c>
      <c r="P86" s="29" t="s">
        <v>35</v>
      </c>
      <c r="Q86" s="29" t="s">
        <v>36</v>
      </c>
      <c r="R86" s="79" t="s">
        <v>37</v>
      </c>
    </row>
    <row r="87" spans="1:18" s="37" customFormat="1" ht="135" x14ac:dyDescent="0.25">
      <c r="A87" s="82" t="s">
        <v>48</v>
      </c>
      <c r="B87" s="38" t="s">
        <v>49</v>
      </c>
      <c r="C87" s="38" t="s">
        <v>50</v>
      </c>
      <c r="D87" s="38" t="s">
        <v>51</v>
      </c>
      <c r="E87" s="31" t="s">
        <v>52</v>
      </c>
      <c r="F87" s="31" t="s">
        <v>107</v>
      </c>
      <c r="G87" s="49" t="s">
        <v>108</v>
      </c>
      <c r="H87" s="31" t="s">
        <v>30</v>
      </c>
      <c r="I87" s="31" t="s">
        <v>109</v>
      </c>
      <c r="J87" s="31" t="s">
        <v>54</v>
      </c>
      <c r="K87" s="31" t="s">
        <v>54</v>
      </c>
      <c r="L87" s="35">
        <v>1</v>
      </c>
      <c r="M87" s="53" t="s">
        <v>37</v>
      </c>
      <c r="N87" s="30">
        <v>16911500</v>
      </c>
      <c r="O87" s="29" t="s">
        <v>55</v>
      </c>
      <c r="P87" s="29" t="s">
        <v>35</v>
      </c>
      <c r="Q87" s="29" t="s">
        <v>36</v>
      </c>
      <c r="R87" s="79" t="s">
        <v>37</v>
      </c>
    </row>
    <row r="88" spans="1:18" s="37" customFormat="1" ht="135" x14ac:dyDescent="0.25">
      <c r="A88" s="82" t="s">
        <v>48</v>
      </c>
      <c r="B88" s="38" t="s">
        <v>49</v>
      </c>
      <c r="C88" s="38" t="s">
        <v>50</v>
      </c>
      <c r="D88" s="38" t="s">
        <v>51</v>
      </c>
      <c r="E88" s="31" t="s">
        <v>52</v>
      </c>
      <c r="F88" s="31" t="s">
        <v>110</v>
      </c>
      <c r="G88" s="49" t="s">
        <v>111</v>
      </c>
      <c r="H88" s="31" t="s">
        <v>30</v>
      </c>
      <c r="I88" s="31" t="s">
        <v>109</v>
      </c>
      <c r="J88" s="31" t="s">
        <v>69</v>
      </c>
      <c r="K88" s="31" t="s">
        <v>46</v>
      </c>
      <c r="L88" s="35">
        <v>1</v>
      </c>
      <c r="M88" s="53" t="s">
        <v>37</v>
      </c>
      <c r="N88" s="30">
        <v>24913228</v>
      </c>
      <c r="O88" s="29" t="s">
        <v>55</v>
      </c>
      <c r="P88" s="29" t="s">
        <v>35</v>
      </c>
      <c r="Q88" s="29" t="s">
        <v>36</v>
      </c>
      <c r="R88" s="79" t="s">
        <v>37</v>
      </c>
    </row>
    <row r="89" spans="1:18" s="37" customFormat="1" ht="135" x14ac:dyDescent="0.25">
      <c r="A89" s="77" t="s">
        <v>48</v>
      </c>
      <c r="B89" s="31" t="s">
        <v>49</v>
      </c>
      <c r="C89" s="31" t="s">
        <v>50</v>
      </c>
      <c r="D89" s="31" t="s">
        <v>51</v>
      </c>
      <c r="E89" s="31" t="s">
        <v>52</v>
      </c>
      <c r="F89" s="31">
        <v>80111600</v>
      </c>
      <c r="G89" s="49" t="s">
        <v>73</v>
      </c>
      <c r="H89" s="31" t="s">
        <v>30</v>
      </c>
      <c r="I89" s="31" t="s">
        <v>31</v>
      </c>
      <c r="J89" s="31" t="s">
        <v>54</v>
      </c>
      <c r="K89" s="31" t="s">
        <v>54</v>
      </c>
      <c r="L89" s="31">
        <v>7</v>
      </c>
      <c r="M89" s="32">
        <v>4500000</v>
      </c>
      <c r="N89" s="30">
        <f t="shared" ref="N89" si="37">+L89*M89</f>
        <v>31500000</v>
      </c>
      <c r="O89" s="29" t="s">
        <v>55</v>
      </c>
      <c r="P89" s="29" t="s">
        <v>35</v>
      </c>
      <c r="Q89" s="29" t="s">
        <v>36</v>
      </c>
      <c r="R89" s="79" t="s">
        <v>37</v>
      </c>
    </row>
    <row r="90" spans="1:18" s="37" customFormat="1" ht="135" x14ac:dyDescent="0.25">
      <c r="A90" s="77" t="s">
        <v>48</v>
      </c>
      <c r="B90" s="31" t="s">
        <v>49</v>
      </c>
      <c r="C90" s="31" t="s">
        <v>50</v>
      </c>
      <c r="D90" s="31" t="s">
        <v>51</v>
      </c>
      <c r="E90" s="31" t="s">
        <v>52</v>
      </c>
      <c r="F90" s="31">
        <v>80111600</v>
      </c>
      <c r="G90" s="49" t="s">
        <v>112</v>
      </c>
      <c r="H90" s="31" t="s">
        <v>30</v>
      </c>
      <c r="I90" s="31" t="s">
        <v>31</v>
      </c>
      <c r="J90" s="31" t="s">
        <v>63</v>
      </c>
      <c r="K90" s="31" t="s">
        <v>64</v>
      </c>
      <c r="L90" s="31">
        <v>3.5</v>
      </c>
      <c r="M90" s="32">
        <v>4500000</v>
      </c>
      <c r="N90" s="30">
        <f t="shared" ref="N90:N98" si="38">+L90*M90</f>
        <v>15750000</v>
      </c>
      <c r="O90" s="29" t="s">
        <v>55</v>
      </c>
      <c r="P90" s="29" t="s">
        <v>35</v>
      </c>
      <c r="Q90" s="29" t="s">
        <v>36</v>
      </c>
      <c r="R90" s="79" t="s">
        <v>37</v>
      </c>
    </row>
    <row r="91" spans="1:18" s="37" customFormat="1" ht="135" x14ac:dyDescent="0.25">
      <c r="A91" s="77" t="s">
        <v>48</v>
      </c>
      <c r="B91" s="31" t="s">
        <v>49</v>
      </c>
      <c r="C91" s="31" t="s">
        <v>50</v>
      </c>
      <c r="D91" s="31" t="s">
        <v>51</v>
      </c>
      <c r="E91" s="31" t="s">
        <v>52</v>
      </c>
      <c r="F91" s="31">
        <v>80111600</v>
      </c>
      <c r="G91" s="49" t="s">
        <v>113</v>
      </c>
      <c r="H91" s="31" t="s">
        <v>43</v>
      </c>
      <c r="I91" s="31" t="s">
        <v>31</v>
      </c>
      <c r="J91" s="31" t="s">
        <v>54</v>
      </c>
      <c r="K91" s="31" t="s">
        <v>54</v>
      </c>
      <c r="L91" s="31">
        <v>7</v>
      </c>
      <c r="M91" s="32">
        <v>3300000</v>
      </c>
      <c r="N91" s="30">
        <f t="shared" ref="N91" si="39">+L91*M91</f>
        <v>23100000</v>
      </c>
      <c r="O91" s="29" t="s">
        <v>55</v>
      </c>
      <c r="P91" s="29" t="s">
        <v>35</v>
      </c>
      <c r="Q91" s="29" t="s">
        <v>36</v>
      </c>
      <c r="R91" s="79" t="s">
        <v>37</v>
      </c>
    </row>
    <row r="92" spans="1:18" s="37" customFormat="1" ht="135" x14ac:dyDescent="0.25">
      <c r="A92" s="77" t="s">
        <v>48</v>
      </c>
      <c r="B92" s="31" t="s">
        <v>49</v>
      </c>
      <c r="C92" s="31" t="s">
        <v>50</v>
      </c>
      <c r="D92" s="31" t="s">
        <v>51</v>
      </c>
      <c r="E92" s="31" t="s">
        <v>52</v>
      </c>
      <c r="F92" s="31">
        <v>80111600</v>
      </c>
      <c r="G92" s="49" t="s">
        <v>114</v>
      </c>
      <c r="H92" s="31" t="s">
        <v>43</v>
      </c>
      <c r="I92" s="31" t="s">
        <v>31</v>
      </c>
      <c r="J92" s="31" t="s">
        <v>63</v>
      </c>
      <c r="K92" s="31" t="s">
        <v>64</v>
      </c>
      <c r="L92" s="31">
        <v>3</v>
      </c>
      <c r="M92" s="32">
        <v>3300000</v>
      </c>
      <c r="N92" s="30">
        <f t="shared" ref="N92:N93" si="40">+L92*M92</f>
        <v>9900000</v>
      </c>
      <c r="O92" s="29" t="s">
        <v>55</v>
      </c>
      <c r="P92" s="29" t="s">
        <v>35</v>
      </c>
      <c r="Q92" s="29" t="s">
        <v>36</v>
      </c>
      <c r="R92" s="79" t="s">
        <v>37</v>
      </c>
    </row>
    <row r="93" spans="1:18" s="37" customFormat="1" ht="135" x14ac:dyDescent="0.25">
      <c r="A93" s="77" t="s">
        <v>48</v>
      </c>
      <c r="B93" s="31" t="s">
        <v>49</v>
      </c>
      <c r="C93" s="31" t="s">
        <v>50</v>
      </c>
      <c r="D93" s="31" t="s">
        <v>51</v>
      </c>
      <c r="E93" s="31" t="s">
        <v>52</v>
      </c>
      <c r="F93" s="31">
        <v>80111600</v>
      </c>
      <c r="G93" s="49" t="s">
        <v>57</v>
      </c>
      <c r="H93" s="31" t="s">
        <v>43</v>
      </c>
      <c r="I93" s="31" t="s">
        <v>31</v>
      </c>
      <c r="J93" s="31" t="s">
        <v>54</v>
      </c>
      <c r="K93" s="31" t="s">
        <v>54</v>
      </c>
      <c r="L93" s="31">
        <v>7</v>
      </c>
      <c r="M93" s="32">
        <v>4000000</v>
      </c>
      <c r="N93" s="30">
        <f t="shared" si="40"/>
        <v>28000000</v>
      </c>
      <c r="O93" s="29" t="s">
        <v>55</v>
      </c>
      <c r="P93" s="29" t="s">
        <v>35</v>
      </c>
      <c r="Q93" s="29" t="s">
        <v>36</v>
      </c>
      <c r="R93" s="79" t="s">
        <v>37</v>
      </c>
    </row>
    <row r="94" spans="1:18" s="37" customFormat="1" ht="135" x14ac:dyDescent="0.25">
      <c r="A94" s="77" t="s">
        <v>48</v>
      </c>
      <c r="B94" s="31" t="s">
        <v>49</v>
      </c>
      <c r="C94" s="31" t="s">
        <v>50</v>
      </c>
      <c r="D94" s="31" t="s">
        <v>51</v>
      </c>
      <c r="E94" s="31" t="s">
        <v>52</v>
      </c>
      <c r="F94" s="31">
        <v>80111600</v>
      </c>
      <c r="G94" s="49" t="s">
        <v>115</v>
      </c>
      <c r="H94" s="31" t="s">
        <v>43</v>
      </c>
      <c r="I94" s="31" t="s">
        <v>31</v>
      </c>
      <c r="J94" s="31" t="s">
        <v>106</v>
      </c>
      <c r="K94" s="31" t="s">
        <v>100</v>
      </c>
      <c r="L94" s="31">
        <v>3</v>
      </c>
      <c r="M94" s="32">
        <v>4000000</v>
      </c>
      <c r="N94" s="30">
        <f t="shared" si="38"/>
        <v>12000000</v>
      </c>
      <c r="O94" s="29" t="s">
        <v>55</v>
      </c>
      <c r="P94" s="29" t="s">
        <v>35</v>
      </c>
      <c r="Q94" s="29" t="s">
        <v>36</v>
      </c>
      <c r="R94" s="79" t="s">
        <v>37</v>
      </c>
    </row>
    <row r="95" spans="1:18" s="37" customFormat="1" ht="135" x14ac:dyDescent="0.25">
      <c r="A95" s="77" t="s">
        <v>48</v>
      </c>
      <c r="B95" s="31" t="s">
        <v>49</v>
      </c>
      <c r="C95" s="31" t="s">
        <v>50</v>
      </c>
      <c r="D95" s="31" t="s">
        <v>51</v>
      </c>
      <c r="E95" s="31" t="s">
        <v>52</v>
      </c>
      <c r="F95" s="31">
        <v>80111600</v>
      </c>
      <c r="G95" s="49" t="s">
        <v>59</v>
      </c>
      <c r="H95" s="31" t="s">
        <v>43</v>
      </c>
      <c r="I95" s="31" t="s">
        <v>31</v>
      </c>
      <c r="J95" s="31" t="s">
        <v>32</v>
      </c>
      <c r="K95" s="31" t="s">
        <v>32</v>
      </c>
      <c r="L95" s="31">
        <v>3</v>
      </c>
      <c r="M95" s="32">
        <v>3421000</v>
      </c>
      <c r="N95" s="30">
        <f t="shared" si="38"/>
        <v>10263000</v>
      </c>
      <c r="O95" s="29" t="s">
        <v>55</v>
      </c>
      <c r="P95" s="29" t="s">
        <v>35</v>
      </c>
      <c r="Q95" s="29" t="s">
        <v>36</v>
      </c>
      <c r="R95" s="79" t="s">
        <v>37</v>
      </c>
    </row>
    <row r="96" spans="1:18" s="37" customFormat="1" ht="135" x14ac:dyDescent="0.25">
      <c r="A96" s="77" t="s">
        <v>48</v>
      </c>
      <c r="B96" s="31" t="s">
        <v>49</v>
      </c>
      <c r="C96" s="31" t="s">
        <v>50</v>
      </c>
      <c r="D96" s="31" t="s">
        <v>51</v>
      </c>
      <c r="E96" s="31" t="s">
        <v>52</v>
      </c>
      <c r="F96" s="31">
        <v>80111600</v>
      </c>
      <c r="G96" s="49" t="s">
        <v>59</v>
      </c>
      <c r="H96" s="31" t="s">
        <v>30</v>
      </c>
      <c r="I96" s="31" t="s">
        <v>31</v>
      </c>
      <c r="J96" s="31" t="s">
        <v>54</v>
      </c>
      <c r="K96" s="31" t="s">
        <v>54</v>
      </c>
      <c r="L96" s="31">
        <v>7</v>
      </c>
      <c r="M96" s="32">
        <v>3200000</v>
      </c>
      <c r="N96" s="30">
        <f t="shared" ref="N96" si="41">+L96*M96</f>
        <v>22400000</v>
      </c>
      <c r="O96" s="29" t="s">
        <v>55</v>
      </c>
      <c r="P96" s="29" t="s">
        <v>35</v>
      </c>
      <c r="Q96" s="29" t="s">
        <v>36</v>
      </c>
      <c r="R96" s="79" t="s">
        <v>37</v>
      </c>
    </row>
    <row r="97" spans="1:18" s="37" customFormat="1" ht="135" x14ac:dyDescent="0.25">
      <c r="A97" s="77" t="s">
        <v>48</v>
      </c>
      <c r="B97" s="31" t="s">
        <v>49</v>
      </c>
      <c r="C97" s="31" t="s">
        <v>50</v>
      </c>
      <c r="D97" s="31" t="s">
        <v>51</v>
      </c>
      <c r="E97" s="31" t="s">
        <v>52</v>
      </c>
      <c r="F97" s="31">
        <v>80111600</v>
      </c>
      <c r="G97" s="49" t="s">
        <v>116</v>
      </c>
      <c r="H97" s="31" t="s">
        <v>30</v>
      </c>
      <c r="I97" s="31" t="s">
        <v>31</v>
      </c>
      <c r="J97" s="31" t="s">
        <v>106</v>
      </c>
      <c r="K97" s="31" t="s">
        <v>64</v>
      </c>
      <c r="L97" s="31">
        <v>3</v>
      </c>
      <c r="M97" s="32">
        <v>3200000</v>
      </c>
      <c r="N97" s="30">
        <f t="shared" si="38"/>
        <v>9600000</v>
      </c>
      <c r="O97" s="29" t="s">
        <v>55</v>
      </c>
      <c r="P97" s="29" t="s">
        <v>35</v>
      </c>
      <c r="Q97" s="29" t="s">
        <v>36</v>
      </c>
      <c r="R97" s="79" t="s">
        <v>37</v>
      </c>
    </row>
    <row r="98" spans="1:18" s="37" customFormat="1" ht="135" x14ac:dyDescent="0.25">
      <c r="A98" s="77" t="s">
        <v>48</v>
      </c>
      <c r="B98" s="31" t="s">
        <v>49</v>
      </c>
      <c r="C98" s="31" t="s">
        <v>50</v>
      </c>
      <c r="D98" s="31" t="s">
        <v>51</v>
      </c>
      <c r="E98" s="31" t="s">
        <v>52</v>
      </c>
      <c r="F98" s="31">
        <v>80111600</v>
      </c>
      <c r="G98" s="49" t="s">
        <v>59</v>
      </c>
      <c r="H98" s="31" t="s">
        <v>30</v>
      </c>
      <c r="I98" s="31" t="s">
        <v>31</v>
      </c>
      <c r="J98" s="31" t="s">
        <v>39</v>
      </c>
      <c r="K98" s="31" t="s">
        <v>64</v>
      </c>
      <c r="L98" s="31">
        <v>10.5</v>
      </c>
      <c r="M98" s="32">
        <v>3421000</v>
      </c>
      <c r="N98" s="30">
        <f t="shared" si="38"/>
        <v>35920500</v>
      </c>
      <c r="O98" s="29" t="s">
        <v>55</v>
      </c>
      <c r="P98" s="29" t="s">
        <v>35</v>
      </c>
      <c r="Q98" s="29" t="s">
        <v>36</v>
      </c>
      <c r="R98" s="79" t="s">
        <v>37</v>
      </c>
    </row>
    <row r="99" spans="1:18" s="37" customFormat="1" ht="120" x14ac:dyDescent="0.25">
      <c r="A99" s="77" t="s">
        <v>48</v>
      </c>
      <c r="B99" s="31" t="s">
        <v>49</v>
      </c>
      <c r="C99" s="31" t="s">
        <v>117</v>
      </c>
      <c r="D99" s="31" t="s">
        <v>118</v>
      </c>
      <c r="E99" s="31" t="s">
        <v>119</v>
      </c>
      <c r="F99" s="31">
        <v>80111600</v>
      </c>
      <c r="G99" s="49" t="s">
        <v>120</v>
      </c>
      <c r="H99" s="31" t="s">
        <v>43</v>
      </c>
      <c r="I99" s="31" t="s">
        <v>31</v>
      </c>
      <c r="J99" s="31" t="s">
        <v>54</v>
      </c>
      <c r="K99" s="31" t="s">
        <v>32</v>
      </c>
      <c r="L99" s="40">
        <v>5</v>
      </c>
      <c r="M99" s="32">
        <v>3000000</v>
      </c>
      <c r="N99" s="30">
        <f>+M99*L99</f>
        <v>15000000</v>
      </c>
      <c r="O99" s="29" t="s">
        <v>121</v>
      </c>
      <c r="P99" s="29" t="s">
        <v>35</v>
      </c>
      <c r="Q99" s="29" t="s">
        <v>36</v>
      </c>
      <c r="R99" s="79" t="s">
        <v>37</v>
      </c>
    </row>
    <row r="100" spans="1:18" s="37" customFormat="1" ht="120" x14ac:dyDescent="0.25">
      <c r="A100" s="77" t="s">
        <v>48</v>
      </c>
      <c r="B100" s="31" t="s">
        <v>49</v>
      </c>
      <c r="C100" s="31" t="s">
        <v>117</v>
      </c>
      <c r="D100" s="31" t="s">
        <v>118</v>
      </c>
      <c r="E100" s="31" t="s">
        <v>119</v>
      </c>
      <c r="F100" s="31">
        <v>80111600</v>
      </c>
      <c r="G100" s="49" t="s">
        <v>120</v>
      </c>
      <c r="H100" s="68" t="s">
        <v>43</v>
      </c>
      <c r="I100" s="68" t="s">
        <v>31</v>
      </c>
      <c r="J100" s="31" t="s">
        <v>122</v>
      </c>
      <c r="K100" s="31" t="s">
        <v>39</v>
      </c>
      <c r="L100" s="68" t="s">
        <v>123</v>
      </c>
      <c r="M100" s="70">
        <v>3000000</v>
      </c>
      <c r="N100" s="30">
        <v>16500000</v>
      </c>
      <c r="O100" s="29" t="s">
        <v>121</v>
      </c>
      <c r="P100" s="29" t="s">
        <v>35</v>
      </c>
      <c r="Q100" s="29" t="s">
        <v>36</v>
      </c>
      <c r="R100" s="79" t="s">
        <v>37</v>
      </c>
    </row>
    <row r="101" spans="1:18" s="37" customFormat="1" ht="120" x14ac:dyDescent="0.25">
      <c r="A101" s="77" t="s">
        <v>48</v>
      </c>
      <c r="B101" s="31" t="s">
        <v>49</v>
      </c>
      <c r="C101" s="31" t="s">
        <v>117</v>
      </c>
      <c r="D101" s="31" t="s">
        <v>118</v>
      </c>
      <c r="E101" s="31" t="s">
        <v>119</v>
      </c>
      <c r="F101" s="31">
        <v>80111600</v>
      </c>
      <c r="G101" s="49" t="s">
        <v>124</v>
      </c>
      <c r="H101" s="31" t="s">
        <v>43</v>
      </c>
      <c r="I101" s="31" t="s">
        <v>31</v>
      </c>
      <c r="J101" s="31" t="s">
        <v>54</v>
      </c>
      <c r="K101" s="31" t="s">
        <v>32</v>
      </c>
      <c r="L101" s="40">
        <v>5</v>
      </c>
      <c r="M101" s="32">
        <v>7484000</v>
      </c>
      <c r="N101" s="30">
        <f t="shared" ref="N101:N116" si="42">+L101*M101</f>
        <v>37420000</v>
      </c>
      <c r="O101" s="29" t="s">
        <v>121</v>
      </c>
      <c r="P101" s="29" t="s">
        <v>35</v>
      </c>
      <c r="Q101" s="29" t="s">
        <v>36</v>
      </c>
      <c r="R101" s="79" t="s">
        <v>37</v>
      </c>
    </row>
    <row r="102" spans="1:18" s="37" customFormat="1" ht="120" x14ac:dyDescent="0.25">
      <c r="A102" s="77" t="s">
        <v>48</v>
      </c>
      <c r="B102" s="31" t="s">
        <v>49</v>
      </c>
      <c r="C102" s="31" t="s">
        <v>117</v>
      </c>
      <c r="D102" s="31" t="s">
        <v>118</v>
      </c>
      <c r="E102" s="31" t="s">
        <v>119</v>
      </c>
      <c r="F102" s="31">
        <v>80111600</v>
      </c>
      <c r="G102" s="49" t="s">
        <v>124</v>
      </c>
      <c r="H102" s="31" t="s">
        <v>43</v>
      </c>
      <c r="I102" s="31" t="s">
        <v>31</v>
      </c>
      <c r="J102" s="31" t="s">
        <v>125</v>
      </c>
      <c r="K102" s="31" t="s">
        <v>125</v>
      </c>
      <c r="L102" s="40">
        <v>5</v>
      </c>
      <c r="M102" s="32">
        <v>8019000</v>
      </c>
      <c r="N102" s="30">
        <f t="shared" si="42"/>
        <v>40095000</v>
      </c>
      <c r="O102" s="29" t="s">
        <v>121</v>
      </c>
      <c r="P102" s="29" t="s">
        <v>35</v>
      </c>
      <c r="Q102" s="29" t="s">
        <v>36</v>
      </c>
      <c r="R102" s="79" t="s">
        <v>37</v>
      </c>
    </row>
    <row r="103" spans="1:18" s="37" customFormat="1" ht="120" x14ac:dyDescent="0.25">
      <c r="A103" s="77" t="s">
        <v>48</v>
      </c>
      <c r="B103" s="31" t="s">
        <v>49</v>
      </c>
      <c r="C103" s="31" t="s">
        <v>117</v>
      </c>
      <c r="D103" s="31" t="s">
        <v>118</v>
      </c>
      <c r="E103" s="31" t="s">
        <v>119</v>
      </c>
      <c r="F103" s="31">
        <v>80111600</v>
      </c>
      <c r="G103" s="49" t="s">
        <v>124</v>
      </c>
      <c r="H103" s="31" t="s">
        <v>43</v>
      </c>
      <c r="I103" s="31" t="s">
        <v>31</v>
      </c>
      <c r="J103" s="31" t="s">
        <v>54</v>
      </c>
      <c r="K103" s="31" t="s">
        <v>32</v>
      </c>
      <c r="L103" s="40">
        <v>5</v>
      </c>
      <c r="M103" s="32">
        <v>6000000</v>
      </c>
      <c r="N103" s="30">
        <f t="shared" si="42"/>
        <v>30000000</v>
      </c>
      <c r="O103" s="29" t="s">
        <v>121</v>
      </c>
      <c r="P103" s="29" t="s">
        <v>35</v>
      </c>
      <c r="Q103" s="29" t="s">
        <v>36</v>
      </c>
      <c r="R103" s="79" t="s">
        <v>37</v>
      </c>
    </row>
    <row r="104" spans="1:18" s="37" customFormat="1" ht="120" x14ac:dyDescent="0.25">
      <c r="A104" s="77" t="s">
        <v>48</v>
      </c>
      <c r="B104" s="31" t="s">
        <v>49</v>
      </c>
      <c r="C104" s="31" t="s">
        <v>117</v>
      </c>
      <c r="D104" s="31" t="s">
        <v>118</v>
      </c>
      <c r="E104" s="31" t="s">
        <v>119</v>
      </c>
      <c r="F104" s="31">
        <v>80111600</v>
      </c>
      <c r="G104" s="49" t="s">
        <v>124</v>
      </c>
      <c r="H104" s="31" t="s">
        <v>43</v>
      </c>
      <c r="I104" s="31" t="s">
        <v>31</v>
      </c>
      <c r="J104" s="31" t="s">
        <v>125</v>
      </c>
      <c r="K104" s="31" t="s">
        <v>125</v>
      </c>
      <c r="L104" s="40" t="s">
        <v>126</v>
      </c>
      <c r="M104" s="32">
        <v>6000000</v>
      </c>
      <c r="N104" s="30">
        <f>+M104*5+(M104/30*8)</f>
        <v>31600000</v>
      </c>
      <c r="O104" s="29" t="s">
        <v>121</v>
      </c>
      <c r="P104" s="29" t="s">
        <v>35</v>
      </c>
      <c r="Q104" s="29" t="s">
        <v>36</v>
      </c>
      <c r="R104" s="79" t="s">
        <v>37</v>
      </c>
    </row>
    <row r="105" spans="1:18" s="37" customFormat="1" ht="120" x14ac:dyDescent="0.25">
      <c r="A105" s="77" t="s">
        <v>48</v>
      </c>
      <c r="B105" s="31" t="s">
        <v>49</v>
      </c>
      <c r="C105" s="31" t="s">
        <v>117</v>
      </c>
      <c r="D105" s="31" t="s">
        <v>127</v>
      </c>
      <c r="E105" s="31" t="s">
        <v>128</v>
      </c>
      <c r="F105" s="31">
        <v>80111600</v>
      </c>
      <c r="G105" s="49" t="s">
        <v>129</v>
      </c>
      <c r="H105" s="31" t="s">
        <v>30</v>
      </c>
      <c r="I105" s="31" t="s">
        <v>31</v>
      </c>
      <c r="J105" s="31" t="s">
        <v>38</v>
      </c>
      <c r="K105" s="31" t="s">
        <v>130</v>
      </c>
      <c r="L105" s="40">
        <v>4</v>
      </c>
      <c r="M105" s="32">
        <v>7500000</v>
      </c>
      <c r="N105" s="30">
        <f>+L105*M105</f>
        <v>30000000</v>
      </c>
      <c r="O105" s="29" t="s">
        <v>121</v>
      </c>
      <c r="P105" s="29" t="s">
        <v>35</v>
      </c>
      <c r="Q105" s="29" t="s">
        <v>36</v>
      </c>
      <c r="R105" s="79" t="s">
        <v>37</v>
      </c>
    </row>
    <row r="106" spans="1:18" s="37" customFormat="1" ht="120" x14ac:dyDescent="0.25">
      <c r="A106" s="77" t="s">
        <v>48</v>
      </c>
      <c r="B106" s="31" t="s">
        <v>49</v>
      </c>
      <c r="C106" s="31" t="s">
        <v>117</v>
      </c>
      <c r="D106" s="31" t="s">
        <v>127</v>
      </c>
      <c r="E106" s="31" t="s">
        <v>128</v>
      </c>
      <c r="F106" s="31">
        <v>80111600</v>
      </c>
      <c r="G106" s="49" t="s">
        <v>131</v>
      </c>
      <c r="H106" s="31" t="s">
        <v>30</v>
      </c>
      <c r="I106" s="31" t="s">
        <v>31</v>
      </c>
      <c r="J106" s="31" t="s">
        <v>63</v>
      </c>
      <c r="K106" s="31" t="s">
        <v>106</v>
      </c>
      <c r="L106" s="40">
        <v>2</v>
      </c>
      <c r="M106" s="32">
        <v>7500000</v>
      </c>
      <c r="N106" s="30">
        <f>+L106*M106</f>
        <v>15000000</v>
      </c>
      <c r="O106" s="29" t="s">
        <v>121</v>
      </c>
      <c r="P106" s="29" t="s">
        <v>35</v>
      </c>
      <c r="Q106" s="29" t="s">
        <v>36</v>
      </c>
      <c r="R106" s="79" t="s">
        <v>37</v>
      </c>
    </row>
    <row r="107" spans="1:18" s="37" customFormat="1" ht="120" x14ac:dyDescent="0.25">
      <c r="A107" s="77" t="s">
        <v>48</v>
      </c>
      <c r="B107" s="31" t="s">
        <v>49</v>
      </c>
      <c r="C107" s="31" t="s">
        <v>117</v>
      </c>
      <c r="D107" s="31" t="s">
        <v>118</v>
      </c>
      <c r="E107" s="31" t="s">
        <v>119</v>
      </c>
      <c r="F107" s="31">
        <v>80111600</v>
      </c>
      <c r="G107" s="49" t="s">
        <v>132</v>
      </c>
      <c r="H107" s="31" t="s">
        <v>43</v>
      </c>
      <c r="I107" s="31" t="s">
        <v>31</v>
      </c>
      <c r="J107" s="31" t="s">
        <v>54</v>
      </c>
      <c r="K107" s="31" t="s">
        <v>32</v>
      </c>
      <c r="L107" s="40">
        <v>5</v>
      </c>
      <c r="M107" s="32">
        <v>6000000</v>
      </c>
      <c r="N107" s="30">
        <f t="shared" si="42"/>
        <v>30000000</v>
      </c>
      <c r="O107" s="29" t="s">
        <v>121</v>
      </c>
      <c r="P107" s="29" t="s">
        <v>35</v>
      </c>
      <c r="Q107" s="29" t="s">
        <v>36</v>
      </c>
      <c r="R107" s="79" t="s">
        <v>37</v>
      </c>
    </row>
    <row r="108" spans="1:18" s="37" customFormat="1" ht="120" x14ac:dyDescent="0.25">
      <c r="A108" s="77" t="s">
        <v>48</v>
      </c>
      <c r="B108" s="31" t="s">
        <v>49</v>
      </c>
      <c r="C108" s="31" t="s">
        <v>117</v>
      </c>
      <c r="D108" s="31" t="s">
        <v>118</v>
      </c>
      <c r="E108" s="31" t="s">
        <v>119</v>
      </c>
      <c r="F108" s="31">
        <v>80111600</v>
      </c>
      <c r="G108" s="49" t="s">
        <v>132</v>
      </c>
      <c r="H108" s="31" t="s">
        <v>43</v>
      </c>
      <c r="I108" s="31" t="s">
        <v>31</v>
      </c>
      <c r="J108" s="31" t="s">
        <v>38</v>
      </c>
      <c r="K108" s="31" t="s">
        <v>39</v>
      </c>
      <c r="L108" s="40">
        <v>5</v>
      </c>
      <c r="M108" s="32">
        <v>6000000</v>
      </c>
      <c r="N108" s="30">
        <f t="shared" si="42"/>
        <v>30000000</v>
      </c>
      <c r="O108" s="29" t="s">
        <v>121</v>
      </c>
      <c r="P108" s="29" t="s">
        <v>35</v>
      </c>
      <c r="Q108" s="29" t="s">
        <v>36</v>
      </c>
      <c r="R108" s="79" t="s">
        <v>37</v>
      </c>
    </row>
    <row r="109" spans="1:18" s="37" customFormat="1" ht="120" x14ac:dyDescent="0.25">
      <c r="A109" s="77" t="s">
        <v>48</v>
      </c>
      <c r="B109" s="31" t="s">
        <v>49</v>
      </c>
      <c r="C109" s="31" t="s">
        <v>117</v>
      </c>
      <c r="D109" s="31" t="s">
        <v>118</v>
      </c>
      <c r="E109" s="31" t="s">
        <v>119</v>
      </c>
      <c r="F109" s="31">
        <v>80111600</v>
      </c>
      <c r="G109" s="49" t="s">
        <v>133</v>
      </c>
      <c r="H109" s="31" t="s">
        <v>43</v>
      </c>
      <c r="I109" s="31" t="s">
        <v>31</v>
      </c>
      <c r="J109" s="31" t="s">
        <v>32</v>
      </c>
      <c r="K109" s="31" t="s">
        <v>32</v>
      </c>
      <c r="L109" s="40">
        <v>5</v>
      </c>
      <c r="M109" s="32">
        <v>6000000</v>
      </c>
      <c r="N109" s="30">
        <f t="shared" si="42"/>
        <v>30000000</v>
      </c>
      <c r="O109" s="29" t="s">
        <v>121</v>
      </c>
      <c r="P109" s="29" t="s">
        <v>35</v>
      </c>
      <c r="Q109" s="29" t="s">
        <v>36</v>
      </c>
      <c r="R109" s="79" t="s">
        <v>37</v>
      </c>
    </row>
    <row r="110" spans="1:18" s="37" customFormat="1" ht="120" x14ac:dyDescent="0.25">
      <c r="A110" s="77" t="s">
        <v>48</v>
      </c>
      <c r="B110" s="31" t="s">
        <v>49</v>
      </c>
      <c r="C110" s="31" t="s">
        <v>117</v>
      </c>
      <c r="D110" s="31" t="s">
        <v>118</v>
      </c>
      <c r="E110" s="31" t="s">
        <v>119</v>
      </c>
      <c r="F110" s="31">
        <v>80111600</v>
      </c>
      <c r="G110" s="49" t="s">
        <v>133</v>
      </c>
      <c r="H110" s="31" t="s">
        <v>43</v>
      </c>
      <c r="I110" s="31" t="s">
        <v>31</v>
      </c>
      <c r="J110" s="31" t="s">
        <v>125</v>
      </c>
      <c r="K110" s="31" t="s">
        <v>125</v>
      </c>
      <c r="L110" s="40" t="s">
        <v>134</v>
      </c>
      <c r="M110" s="32">
        <v>6000000</v>
      </c>
      <c r="N110" s="30">
        <f>+M110/30*124</f>
        <v>24800000</v>
      </c>
      <c r="O110" s="29" t="s">
        <v>121</v>
      </c>
      <c r="P110" s="29" t="s">
        <v>35</v>
      </c>
      <c r="Q110" s="29" t="s">
        <v>36</v>
      </c>
      <c r="R110" s="79" t="s">
        <v>37</v>
      </c>
    </row>
    <row r="111" spans="1:18" s="37" customFormat="1" ht="120" x14ac:dyDescent="0.25">
      <c r="A111" s="77" t="s">
        <v>48</v>
      </c>
      <c r="B111" s="31" t="s">
        <v>49</v>
      </c>
      <c r="C111" s="31" t="s">
        <v>117</v>
      </c>
      <c r="D111" s="31" t="s">
        <v>118</v>
      </c>
      <c r="E111" s="31" t="s">
        <v>119</v>
      </c>
      <c r="F111" s="31">
        <v>80111600</v>
      </c>
      <c r="G111" s="49" t="s">
        <v>135</v>
      </c>
      <c r="H111" s="68" t="s">
        <v>43</v>
      </c>
      <c r="I111" s="68" t="s">
        <v>31</v>
      </c>
      <c r="J111" s="31" t="s">
        <v>136</v>
      </c>
      <c r="K111" s="31" t="s">
        <v>137</v>
      </c>
      <c r="L111" s="68">
        <v>2</v>
      </c>
      <c r="M111" s="70">
        <v>6000000</v>
      </c>
      <c r="N111" s="30">
        <v>12000000</v>
      </c>
      <c r="O111" s="29" t="s">
        <v>121</v>
      </c>
      <c r="P111" s="29" t="s">
        <v>35</v>
      </c>
      <c r="Q111" s="29" t="s">
        <v>36</v>
      </c>
      <c r="R111" s="79" t="s">
        <v>37</v>
      </c>
    </row>
    <row r="112" spans="1:18" s="37" customFormat="1" ht="120" x14ac:dyDescent="0.25">
      <c r="A112" s="77" t="s">
        <v>48</v>
      </c>
      <c r="B112" s="31" t="s">
        <v>49</v>
      </c>
      <c r="C112" s="31" t="s">
        <v>117</v>
      </c>
      <c r="D112" s="41" t="s">
        <v>127</v>
      </c>
      <c r="E112" s="31" t="s">
        <v>128</v>
      </c>
      <c r="F112" s="31">
        <v>80111600</v>
      </c>
      <c r="G112" s="49" t="s">
        <v>138</v>
      </c>
      <c r="H112" s="31" t="s">
        <v>43</v>
      </c>
      <c r="I112" s="31" t="s">
        <v>31</v>
      </c>
      <c r="J112" s="31" t="s">
        <v>54</v>
      </c>
      <c r="K112" s="31" t="s">
        <v>32</v>
      </c>
      <c r="L112" s="40">
        <v>5</v>
      </c>
      <c r="M112" s="32">
        <v>4000000</v>
      </c>
      <c r="N112" s="30">
        <f t="shared" si="42"/>
        <v>20000000</v>
      </c>
      <c r="O112" s="29" t="s">
        <v>121</v>
      </c>
      <c r="P112" s="29" t="s">
        <v>35</v>
      </c>
      <c r="Q112" s="29" t="s">
        <v>36</v>
      </c>
      <c r="R112" s="79" t="s">
        <v>37</v>
      </c>
    </row>
    <row r="113" spans="1:18" s="37" customFormat="1" ht="120" x14ac:dyDescent="0.25">
      <c r="A113" s="77" t="s">
        <v>48</v>
      </c>
      <c r="B113" s="31" t="s">
        <v>49</v>
      </c>
      <c r="C113" s="31" t="s">
        <v>117</v>
      </c>
      <c r="D113" s="41" t="s">
        <v>127</v>
      </c>
      <c r="E113" s="31" t="s">
        <v>128</v>
      </c>
      <c r="F113" s="31">
        <v>80111600</v>
      </c>
      <c r="G113" s="49" t="s">
        <v>138</v>
      </c>
      <c r="H113" s="31" t="s">
        <v>43</v>
      </c>
      <c r="I113" s="31" t="s">
        <v>31</v>
      </c>
      <c r="J113" s="31" t="s">
        <v>125</v>
      </c>
      <c r="K113" s="31" t="s">
        <v>125</v>
      </c>
      <c r="L113" s="40" t="s">
        <v>139</v>
      </c>
      <c r="M113" s="32">
        <v>4000000</v>
      </c>
      <c r="N113" s="30">
        <f>+M113*4+(M113/30*15)</f>
        <v>18000000</v>
      </c>
      <c r="O113" s="29" t="s">
        <v>121</v>
      </c>
      <c r="P113" s="29" t="s">
        <v>35</v>
      </c>
      <c r="Q113" s="29" t="s">
        <v>36</v>
      </c>
      <c r="R113" s="79" t="s">
        <v>37</v>
      </c>
    </row>
    <row r="114" spans="1:18" s="37" customFormat="1" ht="120" x14ac:dyDescent="0.25">
      <c r="A114" s="77" t="s">
        <v>48</v>
      </c>
      <c r="B114" s="31" t="s">
        <v>49</v>
      </c>
      <c r="C114" s="31" t="s">
        <v>117</v>
      </c>
      <c r="D114" s="41" t="s">
        <v>127</v>
      </c>
      <c r="E114" s="31" t="s">
        <v>128</v>
      </c>
      <c r="F114" s="31">
        <v>80111600</v>
      </c>
      <c r="G114" s="49" t="s">
        <v>140</v>
      </c>
      <c r="H114" s="109" t="s">
        <v>43</v>
      </c>
      <c r="I114" s="109" t="s">
        <v>31</v>
      </c>
      <c r="J114" s="31" t="s">
        <v>137</v>
      </c>
      <c r="K114" s="31" t="s">
        <v>137</v>
      </c>
      <c r="L114" s="109">
        <v>2</v>
      </c>
      <c r="M114" s="70">
        <v>4000000</v>
      </c>
      <c r="N114" s="30">
        <v>8000000</v>
      </c>
      <c r="O114" s="29" t="s">
        <v>121</v>
      </c>
      <c r="P114" s="29" t="s">
        <v>35</v>
      </c>
      <c r="Q114" s="29" t="s">
        <v>36</v>
      </c>
      <c r="R114" s="79" t="s">
        <v>37</v>
      </c>
    </row>
    <row r="115" spans="1:18" s="37" customFormat="1" ht="120" x14ac:dyDescent="0.25">
      <c r="A115" s="77" t="s">
        <v>48</v>
      </c>
      <c r="B115" s="31" t="s">
        <v>49</v>
      </c>
      <c r="C115" s="31" t="s">
        <v>117</v>
      </c>
      <c r="D115" s="41" t="s">
        <v>127</v>
      </c>
      <c r="E115" s="31" t="s">
        <v>128</v>
      </c>
      <c r="F115" s="31">
        <v>80111600</v>
      </c>
      <c r="G115" s="49" t="s">
        <v>141</v>
      </c>
      <c r="H115" s="31" t="s">
        <v>43</v>
      </c>
      <c r="I115" s="31" t="s">
        <v>31</v>
      </c>
      <c r="J115" s="31" t="s">
        <v>54</v>
      </c>
      <c r="K115" s="31" t="s">
        <v>32</v>
      </c>
      <c r="L115" s="40">
        <v>7</v>
      </c>
      <c r="M115" s="32">
        <v>6000000</v>
      </c>
      <c r="N115" s="30">
        <f t="shared" ref="N115" si="43">+L115*M115</f>
        <v>42000000</v>
      </c>
      <c r="O115" s="29" t="s">
        <v>121</v>
      </c>
      <c r="P115" s="29" t="s">
        <v>35</v>
      </c>
      <c r="Q115" s="29" t="s">
        <v>36</v>
      </c>
      <c r="R115" s="79" t="s">
        <v>37</v>
      </c>
    </row>
    <row r="116" spans="1:18" s="37" customFormat="1" ht="120" x14ac:dyDescent="0.25">
      <c r="A116" s="77" t="s">
        <v>48</v>
      </c>
      <c r="B116" s="31" t="s">
        <v>49</v>
      </c>
      <c r="C116" s="31" t="s">
        <v>117</v>
      </c>
      <c r="D116" s="41" t="s">
        <v>127</v>
      </c>
      <c r="E116" s="31" t="s">
        <v>128</v>
      </c>
      <c r="F116" s="31">
        <v>80111600</v>
      </c>
      <c r="G116" s="49" t="s">
        <v>141</v>
      </c>
      <c r="H116" s="31" t="s">
        <v>43</v>
      </c>
      <c r="I116" s="31" t="s">
        <v>31</v>
      </c>
      <c r="J116" s="31" t="s">
        <v>63</v>
      </c>
      <c r="K116" s="31" t="s">
        <v>39</v>
      </c>
      <c r="L116" s="40">
        <v>4</v>
      </c>
      <c r="M116" s="32">
        <v>6000000</v>
      </c>
      <c r="N116" s="30">
        <f t="shared" si="42"/>
        <v>24000000</v>
      </c>
      <c r="O116" s="29" t="s">
        <v>121</v>
      </c>
      <c r="P116" s="29" t="s">
        <v>35</v>
      </c>
      <c r="Q116" s="29" t="s">
        <v>36</v>
      </c>
      <c r="R116" s="79" t="s">
        <v>37</v>
      </c>
    </row>
    <row r="117" spans="1:18" s="37" customFormat="1" ht="120" x14ac:dyDescent="0.25">
      <c r="A117" s="77" t="s">
        <v>48</v>
      </c>
      <c r="B117" s="31" t="s">
        <v>49</v>
      </c>
      <c r="C117" s="34" t="s">
        <v>117</v>
      </c>
      <c r="D117" s="41" t="s">
        <v>127</v>
      </c>
      <c r="E117" s="31" t="s">
        <v>128</v>
      </c>
      <c r="F117" s="31">
        <v>80111600</v>
      </c>
      <c r="G117" s="49" t="s">
        <v>142</v>
      </c>
      <c r="H117" s="31" t="s">
        <v>43</v>
      </c>
      <c r="I117" s="31" t="s">
        <v>31</v>
      </c>
      <c r="J117" s="31" t="s">
        <v>54</v>
      </c>
      <c r="K117" s="31" t="s">
        <v>32</v>
      </c>
      <c r="L117" s="40" t="s">
        <v>143</v>
      </c>
      <c r="M117" s="32">
        <v>6800000</v>
      </c>
      <c r="N117" s="30">
        <f>+M117/30*291</f>
        <v>65960000</v>
      </c>
      <c r="O117" s="29" t="s">
        <v>144</v>
      </c>
      <c r="P117" s="29" t="s">
        <v>35</v>
      </c>
      <c r="Q117" s="29" t="s">
        <v>36</v>
      </c>
      <c r="R117" s="79" t="s">
        <v>37</v>
      </c>
    </row>
    <row r="118" spans="1:18" s="37" customFormat="1" ht="120" x14ac:dyDescent="0.25">
      <c r="A118" s="77" t="s">
        <v>48</v>
      </c>
      <c r="B118" s="31" t="s">
        <v>49</v>
      </c>
      <c r="C118" s="34" t="s">
        <v>117</v>
      </c>
      <c r="D118" s="41" t="s">
        <v>127</v>
      </c>
      <c r="E118" s="31" t="s">
        <v>128</v>
      </c>
      <c r="F118" s="31">
        <v>80111600</v>
      </c>
      <c r="G118" s="49" t="s">
        <v>145</v>
      </c>
      <c r="H118" s="31" t="s">
        <v>43</v>
      </c>
      <c r="I118" s="31" t="s">
        <v>31</v>
      </c>
      <c r="J118" s="31" t="s">
        <v>136</v>
      </c>
      <c r="K118" s="31" t="s">
        <v>136</v>
      </c>
      <c r="L118" s="40">
        <v>2</v>
      </c>
      <c r="M118" s="32">
        <v>6800000</v>
      </c>
      <c r="N118" s="30">
        <f>+M118*L118</f>
        <v>13600000</v>
      </c>
      <c r="O118" s="29" t="s">
        <v>144</v>
      </c>
      <c r="P118" s="29" t="s">
        <v>35</v>
      </c>
      <c r="Q118" s="29" t="s">
        <v>36</v>
      </c>
      <c r="R118" s="79" t="s">
        <v>37</v>
      </c>
    </row>
    <row r="119" spans="1:18" s="37" customFormat="1" ht="120" x14ac:dyDescent="0.25">
      <c r="A119" s="77" t="s">
        <v>48</v>
      </c>
      <c r="B119" s="31" t="s">
        <v>49</v>
      </c>
      <c r="C119" s="34" t="s">
        <v>117</v>
      </c>
      <c r="D119" s="41" t="s">
        <v>127</v>
      </c>
      <c r="E119" s="31" t="s">
        <v>128</v>
      </c>
      <c r="F119" s="31">
        <v>80111600</v>
      </c>
      <c r="G119" s="49" t="s">
        <v>146</v>
      </c>
      <c r="H119" s="31" t="s">
        <v>30</v>
      </c>
      <c r="I119" s="31" t="s">
        <v>31</v>
      </c>
      <c r="J119" s="31" t="s">
        <v>54</v>
      </c>
      <c r="K119" s="31" t="s">
        <v>32</v>
      </c>
      <c r="L119" s="40">
        <v>5</v>
      </c>
      <c r="M119" s="32">
        <v>3708000</v>
      </c>
      <c r="N119" s="30">
        <f t="shared" ref="N119" si="44">+M119*L119</f>
        <v>18540000</v>
      </c>
      <c r="O119" s="29" t="s">
        <v>121</v>
      </c>
      <c r="P119" s="29" t="s">
        <v>35</v>
      </c>
      <c r="Q119" s="29" t="s">
        <v>36</v>
      </c>
      <c r="R119" s="79" t="s">
        <v>37</v>
      </c>
    </row>
    <row r="120" spans="1:18" s="37" customFormat="1" ht="120" x14ac:dyDescent="0.25">
      <c r="A120" s="77" t="s">
        <v>48</v>
      </c>
      <c r="B120" s="31" t="s">
        <v>49</v>
      </c>
      <c r="C120" s="34" t="s">
        <v>117</v>
      </c>
      <c r="D120" s="41" t="s">
        <v>127</v>
      </c>
      <c r="E120" s="31" t="s">
        <v>128</v>
      </c>
      <c r="F120" s="31">
        <v>80111600</v>
      </c>
      <c r="G120" s="49" t="s">
        <v>146</v>
      </c>
      <c r="H120" s="31" t="s">
        <v>30</v>
      </c>
      <c r="I120" s="31" t="s">
        <v>31</v>
      </c>
      <c r="J120" s="31" t="s">
        <v>125</v>
      </c>
      <c r="K120" s="31" t="s">
        <v>125</v>
      </c>
      <c r="L120" s="40" t="s">
        <v>147</v>
      </c>
      <c r="M120" s="32">
        <v>3708000</v>
      </c>
      <c r="N120" s="30">
        <f>+M120*4+(M120/30*22)</f>
        <v>17551200</v>
      </c>
      <c r="O120" s="29" t="s">
        <v>121</v>
      </c>
      <c r="P120" s="29" t="s">
        <v>35</v>
      </c>
      <c r="Q120" s="29" t="s">
        <v>36</v>
      </c>
      <c r="R120" s="79" t="s">
        <v>37</v>
      </c>
    </row>
    <row r="121" spans="1:18" s="37" customFormat="1" ht="120" x14ac:dyDescent="0.25">
      <c r="A121" s="77" t="s">
        <v>48</v>
      </c>
      <c r="B121" s="31" t="s">
        <v>49</v>
      </c>
      <c r="C121" s="34" t="s">
        <v>117</v>
      </c>
      <c r="D121" s="41" t="s">
        <v>127</v>
      </c>
      <c r="E121" s="31" t="s">
        <v>128</v>
      </c>
      <c r="F121" s="31">
        <v>80111600</v>
      </c>
      <c r="G121" s="49" t="s">
        <v>148</v>
      </c>
      <c r="H121" s="109" t="s">
        <v>30</v>
      </c>
      <c r="I121" s="109" t="s">
        <v>31</v>
      </c>
      <c r="J121" s="31" t="s">
        <v>137</v>
      </c>
      <c r="K121" s="31" t="s">
        <v>137</v>
      </c>
      <c r="L121" s="40" t="s">
        <v>149</v>
      </c>
      <c r="M121" s="70">
        <v>3708000</v>
      </c>
      <c r="N121" s="30">
        <v>5314800</v>
      </c>
      <c r="O121" s="29" t="s">
        <v>121</v>
      </c>
      <c r="P121" s="29" t="s">
        <v>35</v>
      </c>
      <c r="Q121" s="29" t="s">
        <v>36</v>
      </c>
      <c r="R121" s="79" t="s">
        <v>37</v>
      </c>
    </row>
    <row r="122" spans="1:18" s="37" customFormat="1" ht="120" x14ac:dyDescent="0.25">
      <c r="A122" s="77" t="s">
        <v>48</v>
      </c>
      <c r="B122" s="31" t="s">
        <v>49</v>
      </c>
      <c r="C122" s="34" t="s">
        <v>117</v>
      </c>
      <c r="D122" s="41" t="s">
        <v>127</v>
      </c>
      <c r="E122" s="31" t="s">
        <v>128</v>
      </c>
      <c r="F122" s="31">
        <v>80111600</v>
      </c>
      <c r="G122" s="49" t="s">
        <v>150</v>
      </c>
      <c r="H122" s="31" t="s">
        <v>30</v>
      </c>
      <c r="I122" s="31" t="s">
        <v>31</v>
      </c>
      <c r="J122" s="31" t="s">
        <v>54</v>
      </c>
      <c r="K122" s="31" t="s">
        <v>32</v>
      </c>
      <c r="L122" s="40">
        <v>5</v>
      </c>
      <c r="M122" s="32">
        <v>3090000</v>
      </c>
      <c r="N122" s="30">
        <f t="shared" ref="N122:N133" si="45">+M122*L122</f>
        <v>15450000</v>
      </c>
      <c r="O122" s="29" t="s">
        <v>144</v>
      </c>
      <c r="P122" s="29" t="s">
        <v>35</v>
      </c>
      <c r="Q122" s="29" t="s">
        <v>36</v>
      </c>
      <c r="R122" s="79" t="s">
        <v>37</v>
      </c>
    </row>
    <row r="123" spans="1:18" s="37" customFormat="1" ht="120" x14ac:dyDescent="0.25">
      <c r="A123" s="77" t="s">
        <v>48</v>
      </c>
      <c r="B123" s="31" t="s">
        <v>49</v>
      </c>
      <c r="C123" s="34" t="s">
        <v>117</v>
      </c>
      <c r="D123" s="41" t="s">
        <v>127</v>
      </c>
      <c r="E123" s="31" t="s">
        <v>128</v>
      </c>
      <c r="F123" s="31">
        <v>80111600</v>
      </c>
      <c r="G123" s="49" t="s">
        <v>150</v>
      </c>
      <c r="H123" s="31" t="s">
        <v>30</v>
      </c>
      <c r="I123" s="31" t="s">
        <v>31</v>
      </c>
      <c r="J123" s="31" t="s">
        <v>125</v>
      </c>
      <c r="K123" s="31" t="s">
        <v>125</v>
      </c>
      <c r="L123" s="40" t="s">
        <v>151</v>
      </c>
      <c r="M123" s="32">
        <v>3090000</v>
      </c>
      <c r="N123" s="30">
        <f>+M123*4+(M123/30*21)</f>
        <v>14523000</v>
      </c>
      <c r="O123" s="29" t="s">
        <v>144</v>
      </c>
      <c r="P123" s="29" t="s">
        <v>35</v>
      </c>
      <c r="Q123" s="29" t="s">
        <v>36</v>
      </c>
      <c r="R123" s="79" t="s">
        <v>37</v>
      </c>
    </row>
    <row r="124" spans="1:18" s="37" customFormat="1" ht="120" x14ac:dyDescent="0.25">
      <c r="A124" s="77" t="s">
        <v>48</v>
      </c>
      <c r="B124" s="31" t="s">
        <v>49</v>
      </c>
      <c r="C124" s="34" t="s">
        <v>117</v>
      </c>
      <c r="D124" s="41" t="s">
        <v>127</v>
      </c>
      <c r="E124" s="31" t="s">
        <v>128</v>
      </c>
      <c r="F124" s="31">
        <v>80111600</v>
      </c>
      <c r="G124" s="49" t="s">
        <v>152</v>
      </c>
      <c r="H124" s="109" t="s">
        <v>30</v>
      </c>
      <c r="I124" s="109" t="s">
        <v>31</v>
      </c>
      <c r="J124" s="31" t="s">
        <v>137</v>
      </c>
      <c r="K124" s="31" t="s">
        <v>137</v>
      </c>
      <c r="L124" s="109" t="s">
        <v>153</v>
      </c>
      <c r="M124" s="70">
        <v>3090000</v>
      </c>
      <c r="N124" s="30">
        <v>4738000</v>
      </c>
      <c r="O124" s="29" t="s">
        <v>144</v>
      </c>
      <c r="P124" s="29" t="s">
        <v>35</v>
      </c>
      <c r="Q124" s="29" t="s">
        <v>36</v>
      </c>
      <c r="R124" s="79" t="s">
        <v>37</v>
      </c>
    </row>
    <row r="125" spans="1:18" s="37" customFormat="1" ht="120" x14ac:dyDescent="0.25">
      <c r="A125" s="77" t="s">
        <v>48</v>
      </c>
      <c r="B125" s="31" t="s">
        <v>49</v>
      </c>
      <c r="C125" s="34" t="s">
        <v>117</v>
      </c>
      <c r="D125" s="41" t="s">
        <v>127</v>
      </c>
      <c r="E125" s="31" t="s">
        <v>128</v>
      </c>
      <c r="F125" s="31">
        <v>80111600</v>
      </c>
      <c r="G125" s="49" t="s">
        <v>150</v>
      </c>
      <c r="H125" s="31" t="s">
        <v>30</v>
      </c>
      <c r="I125" s="31" t="s">
        <v>31</v>
      </c>
      <c r="J125" s="31" t="s">
        <v>54</v>
      </c>
      <c r="K125" s="31" t="s">
        <v>32</v>
      </c>
      <c r="L125" s="40">
        <v>5</v>
      </c>
      <c r="M125" s="32">
        <v>3090000</v>
      </c>
      <c r="N125" s="30">
        <f t="shared" si="45"/>
        <v>15450000</v>
      </c>
      <c r="O125" s="29" t="s">
        <v>144</v>
      </c>
      <c r="P125" s="29" t="s">
        <v>35</v>
      </c>
      <c r="Q125" s="29" t="s">
        <v>36</v>
      </c>
      <c r="R125" s="79" t="s">
        <v>37</v>
      </c>
    </row>
    <row r="126" spans="1:18" s="37" customFormat="1" ht="120" x14ac:dyDescent="0.25">
      <c r="A126" s="77" t="s">
        <v>48</v>
      </c>
      <c r="B126" s="31" t="s">
        <v>49</v>
      </c>
      <c r="C126" s="34" t="s">
        <v>117</v>
      </c>
      <c r="D126" s="41" t="s">
        <v>127</v>
      </c>
      <c r="E126" s="31" t="s">
        <v>128</v>
      </c>
      <c r="F126" s="31">
        <v>80111600</v>
      </c>
      <c r="G126" s="49" t="s">
        <v>150</v>
      </c>
      <c r="H126" s="31" t="s">
        <v>30</v>
      </c>
      <c r="I126" s="31" t="s">
        <v>31</v>
      </c>
      <c r="J126" s="31" t="s">
        <v>125</v>
      </c>
      <c r="K126" s="31" t="s">
        <v>125</v>
      </c>
      <c r="L126" s="40" t="s">
        <v>154</v>
      </c>
      <c r="M126" s="32">
        <v>3090000</v>
      </c>
      <c r="N126" s="30">
        <f>+M126*4+(M126/30*27)</f>
        <v>15141000</v>
      </c>
      <c r="O126" s="29" t="s">
        <v>144</v>
      </c>
      <c r="P126" s="29" t="s">
        <v>35</v>
      </c>
      <c r="Q126" s="29" t="s">
        <v>36</v>
      </c>
      <c r="R126" s="79" t="s">
        <v>37</v>
      </c>
    </row>
    <row r="127" spans="1:18" s="37" customFormat="1" ht="120" x14ac:dyDescent="0.25">
      <c r="A127" s="77" t="s">
        <v>48</v>
      </c>
      <c r="B127" s="31" t="s">
        <v>49</v>
      </c>
      <c r="C127" s="34" t="s">
        <v>117</v>
      </c>
      <c r="D127" s="41" t="s">
        <v>127</v>
      </c>
      <c r="E127" s="31" t="s">
        <v>128</v>
      </c>
      <c r="F127" s="31">
        <v>80111600</v>
      </c>
      <c r="G127" s="49" t="s">
        <v>150</v>
      </c>
      <c r="H127" s="31" t="s">
        <v>30</v>
      </c>
      <c r="I127" s="31" t="s">
        <v>31</v>
      </c>
      <c r="J127" s="31" t="s">
        <v>54</v>
      </c>
      <c r="K127" s="31" t="s">
        <v>32</v>
      </c>
      <c r="L127" s="40" t="s">
        <v>155</v>
      </c>
      <c r="M127" s="32">
        <v>3090000</v>
      </c>
      <c r="N127" s="30">
        <f>+M127/30*68</f>
        <v>7004000</v>
      </c>
      <c r="O127" s="29" t="s">
        <v>144</v>
      </c>
      <c r="P127" s="29" t="s">
        <v>35</v>
      </c>
      <c r="Q127" s="29" t="s">
        <v>36</v>
      </c>
      <c r="R127" s="79" t="s">
        <v>37</v>
      </c>
    </row>
    <row r="128" spans="1:18" s="37" customFormat="1" ht="120" x14ac:dyDescent="0.25">
      <c r="A128" s="77" t="s">
        <v>48</v>
      </c>
      <c r="B128" s="31" t="s">
        <v>49</v>
      </c>
      <c r="C128" s="34" t="s">
        <v>117</v>
      </c>
      <c r="D128" s="41" t="s">
        <v>127</v>
      </c>
      <c r="E128" s="31" t="s">
        <v>128</v>
      </c>
      <c r="F128" s="31">
        <v>80111600</v>
      </c>
      <c r="G128" s="49" t="s">
        <v>156</v>
      </c>
      <c r="H128" s="31" t="s">
        <v>43</v>
      </c>
      <c r="I128" s="31" t="s">
        <v>31</v>
      </c>
      <c r="J128" s="31" t="s">
        <v>54</v>
      </c>
      <c r="K128" s="31" t="s">
        <v>32</v>
      </c>
      <c r="L128" s="40" t="s">
        <v>157</v>
      </c>
      <c r="M128" s="32">
        <v>7200000</v>
      </c>
      <c r="N128" s="30">
        <v>39080000</v>
      </c>
      <c r="O128" s="29" t="s">
        <v>121</v>
      </c>
      <c r="P128" s="29" t="s">
        <v>35</v>
      </c>
      <c r="Q128" s="29" t="s">
        <v>36</v>
      </c>
      <c r="R128" s="79" t="s">
        <v>37</v>
      </c>
    </row>
    <row r="129" spans="1:18" s="37" customFormat="1" ht="120" x14ac:dyDescent="0.25">
      <c r="A129" s="77" t="s">
        <v>48</v>
      </c>
      <c r="B129" s="31" t="s">
        <v>49</v>
      </c>
      <c r="C129" s="34" t="s">
        <v>117</v>
      </c>
      <c r="D129" s="41" t="s">
        <v>127</v>
      </c>
      <c r="E129" s="31" t="s">
        <v>128</v>
      </c>
      <c r="F129" s="31">
        <v>80111600</v>
      </c>
      <c r="G129" s="49" t="s">
        <v>158</v>
      </c>
      <c r="H129" s="31" t="s">
        <v>43</v>
      </c>
      <c r="I129" s="31" t="s">
        <v>31</v>
      </c>
      <c r="J129" s="31" t="s">
        <v>54</v>
      </c>
      <c r="K129" s="31" t="s">
        <v>32</v>
      </c>
      <c r="L129" s="40" t="s">
        <v>159</v>
      </c>
      <c r="M129" s="32">
        <v>5560000</v>
      </c>
      <c r="N129" s="30">
        <v>27429333</v>
      </c>
      <c r="O129" s="29" t="s">
        <v>121</v>
      </c>
      <c r="P129" s="29" t="s">
        <v>35</v>
      </c>
      <c r="Q129" s="29" t="s">
        <v>36</v>
      </c>
      <c r="R129" s="79" t="s">
        <v>37</v>
      </c>
    </row>
    <row r="130" spans="1:18" s="37" customFormat="1" ht="120" x14ac:dyDescent="0.25">
      <c r="A130" s="77" t="s">
        <v>48</v>
      </c>
      <c r="B130" s="31" t="s">
        <v>49</v>
      </c>
      <c r="C130" s="34" t="s">
        <v>117</v>
      </c>
      <c r="D130" s="41" t="s">
        <v>127</v>
      </c>
      <c r="E130" s="31" t="s">
        <v>128</v>
      </c>
      <c r="F130" s="31">
        <v>80111600</v>
      </c>
      <c r="G130" s="49" t="s">
        <v>160</v>
      </c>
      <c r="H130" s="31" t="s">
        <v>43</v>
      </c>
      <c r="I130" s="31" t="s">
        <v>31</v>
      </c>
      <c r="J130" s="31" t="s">
        <v>54</v>
      </c>
      <c r="K130" s="31" t="s">
        <v>32</v>
      </c>
      <c r="L130" s="40" t="s">
        <v>161</v>
      </c>
      <c r="M130" s="32">
        <v>5922500</v>
      </c>
      <c r="N130" s="30">
        <v>62383667</v>
      </c>
      <c r="O130" s="29" t="s">
        <v>121</v>
      </c>
      <c r="P130" s="29" t="s">
        <v>35</v>
      </c>
      <c r="Q130" s="29" t="s">
        <v>36</v>
      </c>
      <c r="R130" s="79" t="s">
        <v>37</v>
      </c>
    </row>
    <row r="131" spans="1:18" s="37" customFormat="1" ht="150" x14ac:dyDescent="0.25">
      <c r="A131" s="77" t="s">
        <v>48</v>
      </c>
      <c r="B131" s="31" t="s">
        <v>49</v>
      </c>
      <c r="C131" s="34" t="s">
        <v>117</v>
      </c>
      <c r="D131" s="41" t="s">
        <v>127</v>
      </c>
      <c r="E131" s="31" t="s">
        <v>128</v>
      </c>
      <c r="F131" s="31">
        <v>80111600</v>
      </c>
      <c r="G131" s="49" t="s">
        <v>162</v>
      </c>
      <c r="H131" s="31" t="s">
        <v>43</v>
      </c>
      <c r="I131" s="31" t="s">
        <v>31</v>
      </c>
      <c r="J131" s="31" t="s">
        <v>136</v>
      </c>
      <c r="K131" s="31" t="s">
        <v>136</v>
      </c>
      <c r="L131" s="40">
        <v>2</v>
      </c>
      <c r="M131" s="32">
        <v>5922500</v>
      </c>
      <c r="N131" s="30">
        <f>+M131*L131</f>
        <v>11845000</v>
      </c>
      <c r="O131" s="29" t="s">
        <v>121</v>
      </c>
      <c r="P131" s="29" t="s">
        <v>35</v>
      </c>
      <c r="Q131" s="29" t="s">
        <v>36</v>
      </c>
      <c r="R131" s="79" t="s">
        <v>37</v>
      </c>
    </row>
    <row r="132" spans="1:18" s="37" customFormat="1" ht="120" x14ac:dyDescent="0.25">
      <c r="A132" s="77" t="s">
        <v>48</v>
      </c>
      <c r="B132" s="31" t="s">
        <v>49</v>
      </c>
      <c r="C132" s="34" t="s">
        <v>117</v>
      </c>
      <c r="D132" s="41" t="s">
        <v>127</v>
      </c>
      <c r="E132" s="31" t="s">
        <v>128</v>
      </c>
      <c r="F132" s="31">
        <v>80111600</v>
      </c>
      <c r="G132" s="49" t="s">
        <v>163</v>
      </c>
      <c r="H132" s="31" t="s">
        <v>43</v>
      </c>
      <c r="I132" s="31" t="s">
        <v>31</v>
      </c>
      <c r="J132" s="31" t="s">
        <v>54</v>
      </c>
      <c r="K132" s="31" t="s">
        <v>32</v>
      </c>
      <c r="L132" s="40">
        <v>11</v>
      </c>
      <c r="M132" s="32">
        <v>5560000</v>
      </c>
      <c r="N132" s="30">
        <f t="shared" ref="N132" si="46">+M132*L132</f>
        <v>61160000</v>
      </c>
      <c r="O132" s="29" t="s">
        <v>121</v>
      </c>
      <c r="P132" s="29" t="s">
        <v>35</v>
      </c>
      <c r="Q132" s="29" t="s">
        <v>36</v>
      </c>
      <c r="R132" s="79" t="s">
        <v>37</v>
      </c>
    </row>
    <row r="133" spans="1:18" s="37" customFormat="1" ht="120" x14ac:dyDescent="0.25">
      <c r="A133" s="77" t="s">
        <v>48</v>
      </c>
      <c r="B133" s="31" t="s">
        <v>49</v>
      </c>
      <c r="C133" s="34" t="s">
        <v>117</v>
      </c>
      <c r="D133" s="41" t="s">
        <v>127</v>
      </c>
      <c r="E133" s="31" t="s">
        <v>128</v>
      </c>
      <c r="F133" s="31">
        <v>80111600</v>
      </c>
      <c r="G133" s="49" t="s">
        <v>164</v>
      </c>
      <c r="H133" s="31" t="s">
        <v>43</v>
      </c>
      <c r="I133" s="31" t="s">
        <v>31</v>
      </c>
      <c r="J133" s="31" t="s">
        <v>136</v>
      </c>
      <c r="K133" s="31" t="s">
        <v>136</v>
      </c>
      <c r="L133" s="40">
        <v>2</v>
      </c>
      <c r="M133" s="32">
        <v>5560000</v>
      </c>
      <c r="N133" s="30">
        <f t="shared" si="45"/>
        <v>11120000</v>
      </c>
      <c r="O133" s="29" t="s">
        <v>121</v>
      </c>
      <c r="P133" s="29" t="s">
        <v>35</v>
      </c>
      <c r="Q133" s="29" t="s">
        <v>36</v>
      </c>
      <c r="R133" s="79" t="s">
        <v>37</v>
      </c>
    </row>
    <row r="134" spans="1:18" s="37" customFormat="1" ht="120" x14ac:dyDescent="0.25">
      <c r="A134" s="77" t="s">
        <v>48</v>
      </c>
      <c r="B134" s="31" t="s">
        <v>49</v>
      </c>
      <c r="C134" s="34" t="s">
        <v>117</v>
      </c>
      <c r="D134" s="41" t="s">
        <v>127</v>
      </c>
      <c r="E134" s="31" t="s">
        <v>128</v>
      </c>
      <c r="F134" s="31">
        <v>80111600</v>
      </c>
      <c r="G134" s="49" t="s">
        <v>165</v>
      </c>
      <c r="H134" s="31" t="s">
        <v>43</v>
      </c>
      <c r="I134" s="31" t="s">
        <v>31</v>
      </c>
      <c r="J134" s="31" t="s">
        <v>54</v>
      </c>
      <c r="K134" s="31" t="s">
        <v>32</v>
      </c>
      <c r="L134" s="40" t="s">
        <v>166</v>
      </c>
      <c r="M134" s="32">
        <v>4490000</v>
      </c>
      <c r="N134" s="30">
        <f>+M134/30*108</f>
        <v>16163999.999999998</v>
      </c>
      <c r="O134" s="29" t="s">
        <v>121</v>
      </c>
      <c r="P134" s="29" t="s">
        <v>35</v>
      </c>
      <c r="Q134" s="29" t="s">
        <v>36</v>
      </c>
      <c r="R134" s="79" t="s">
        <v>37</v>
      </c>
    </row>
    <row r="135" spans="1:18" s="37" customFormat="1" ht="120" x14ac:dyDescent="0.25">
      <c r="A135" s="77" t="s">
        <v>48</v>
      </c>
      <c r="B135" s="31" t="s">
        <v>49</v>
      </c>
      <c r="C135" s="34" t="s">
        <v>117</v>
      </c>
      <c r="D135" s="41" t="s">
        <v>127</v>
      </c>
      <c r="E135" s="31" t="s">
        <v>128</v>
      </c>
      <c r="F135" s="31">
        <v>80111600</v>
      </c>
      <c r="G135" s="49" t="s">
        <v>167</v>
      </c>
      <c r="H135" s="31" t="s">
        <v>43</v>
      </c>
      <c r="I135" s="31" t="s">
        <v>31</v>
      </c>
      <c r="J135" s="31" t="s">
        <v>54</v>
      </c>
      <c r="K135" s="31" t="s">
        <v>32</v>
      </c>
      <c r="L135" s="40" t="s">
        <v>168</v>
      </c>
      <c r="M135" s="32">
        <v>4277000</v>
      </c>
      <c r="N135" s="30">
        <f>+M135/30*295</f>
        <v>42057166.666666664</v>
      </c>
      <c r="O135" s="29" t="s">
        <v>121</v>
      </c>
      <c r="P135" s="29" t="s">
        <v>35</v>
      </c>
      <c r="Q135" s="29" t="s">
        <v>36</v>
      </c>
      <c r="R135" s="79" t="s">
        <v>37</v>
      </c>
    </row>
    <row r="136" spans="1:18" s="37" customFormat="1" ht="120" x14ac:dyDescent="0.25">
      <c r="A136" s="77" t="s">
        <v>48</v>
      </c>
      <c r="B136" s="31" t="s">
        <v>49</v>
      </c>
      <c r="C136" s="34" t="s">
        <v>117</v>
      </c>
      <c r="D136" s="41" t="s">
        <v>127</v>
      </c>
      <c r="E136" s="31" t="s">
        <v>128</v>
      </c>
      <c r="F136" s="31">
        <v>80111600</v>
      </c>
      <c r="G136" s="49" t="s">
        <v>169</v>
      </c>
      <c r="H136" s="31" t="s">
        <v>43</v>
      </c>
      <c r="I136" s="31" t="s">
        <v>31</v>
      </c>
      <c r="J136" s="31" t="s">
        <v>136</v>
      </c>
      <c r="K136" s="31" t="s">
        <v>136</v>
      </c>
      <c r="L136" s="40">
        <v>2</v>
      </c>
      <c r="M136" s="32">
        <v>4277000</v>
      </c>
      <c r="N136" s="30">
        <f>+M136*L136</f>
        <v>8554000</v>
      </c>
      <c r="O136" s="29" t="s">
        <v>121</v>
      </c>
      <c r="P136" s="29" t="s">
        <v>35</v>
      </c>
      <c r="Q136" s="29" t="s">
        <v>36</v>
      </c>
      <c r="R136" s="79" t="s">
        <v>37</v>
      </c>
    </row>
    <row r="137" spans="1:18" s="37" customFormat="1" ht="120" x14ac:dyDescent="0.25">
      <c r="A137" s="77" t="s">
        <v>48</v>
      </c>
      <c r="B137" s="31" t="s">
        <v>49</v>
      </c>
      <c r="C137" s="42" t="s">
        <v>117</v>
      </c>
      <c r="D137" s="41" t="s">
        <v>127</v>
      </c>
      <c r="E137" s="31" t="s">
        <v>128</v>
      </c>
      <c r="F137" s="31">
        <v>80111600</v>
      </c>
      <c r="G137" s="49" t="s">
        <v>170</v>
      </c>
      <c r="H137" s="31" t="s">
        <v>30</v>
      </c>
      <c r="I137" s="31" t="s">
        <v>31</v>
      </c>
      <c r="J137" s="31" t="s">
        <v>54</v>
      </c>
      <c r="K137" s="31" t="s">
        <v>32</v>
      </c>
      <c r="L137" s="40">
        <v>5</v>
      </c>
      <c r="M137" s="32">
        <v>4000000</v>
      </c>
      <c r="N137" s="30">
        <f t="shared" ref="N137" si="47">+L137*M137</f>
        <v>20000000</v>
      </c>
      <c r="O137" s="29" t="s">
        <v>121</v>
      </c>
      <c r="P137" s="29" t="s">
        <v>35</v>
      </c>
      <c r="Q137" s="29" t="s">
        <v>36</v>
      </c>
      <c r="R137" s="79" t="s">
        <v>37</v>
      </c>
    </row>
    <row r="138" spans="1:18" s="37" customFormat="1" ht="120" x14ac:dyDescent="0.25">
      <c r="A138" s="77" t="s">
        <v>48</v>
      </c>
      <c r="B138" s="31" t="s">
        <v>49</v>
      </c>
      <c r="C138" s="42" t="s">
        <v>117</v>
      </c>
      <c r="D138" s="41" t="s">
        <v>127</v>
      </c>
      <c r="E138" s="31" t="s">
        <v>128</v>
      </c>
      <c r="F138" s="31">
        <v>80111600</v>
      </c>
      <c r="G138" s="49" t="s">
        <v>170</v>
      </c>
      <c r="H138" s="31" t="s">
        <v>30</v>
      </c>
      <c r="I138" s="31" t="s">
        <v>31</v>
      </c>
      <c r="J138" s="31" t="s">
        <v>125</v>
      </c>
      <c r="K138" s="31" t="s">
        <v>125</v>
      </c>
      <c r="L138" s="40" t="s">
        <v>171</v>
      </c>
      <c r="M138" s="32">
        <v>4000000</v>
      </c>
      <c r="N138" s="30">
        <f>+M138*3+(M138/30*27)</f>
        <v>15600000</v>
      </c>
      <c r="O138" s="29" t="s">
        <v>121</v>
      </c>
      <c r="P138" s="29" t="s">
        <v>35</v>
      </c>
      <c r="Q138" s="29" t="s">
        <v>36</v>
      </c>
      <c r="R138" s="79" t="s">
        <v>37</v>
      </c>
    </row>
    <row r="139" spans="1:18" s="37" customFormat="1" ht="120" x14ac:dyDescent="0.25">
      <c r="A139" s="77" t="s">
        <v>48</v>
      </c>
      <c r="B139" s="31" t="s">
        <v>49</v>
      </c>
      <c r="C139" s="42" t="s">
        <v>117</v>
      </c>
      <c r="D139" s="41" t="s">
        <v>127</v>
      </c>
      <c r="E139" s="31" t="s">
        <v>128</v>
      </c>
      <c r="F139" s="31">
        <v>80111600</v>
      </c>
      <c r="G139" s="49" t="s">
        <v>172</v>
      </c>
      <c r="H139" s="109" t="s">
        <v>30</v>
      </c>
      <c r="I139" s="109" t="s">
        <v>31</v>
      </c>
      <c r="J139" s="31" t="s">
        <v>137</v>
      </c>
      <c r="K139" s="31" t="s">
        <v>137</v>
      </c>
      <c r="L139" s="109" t="s">
        <v>173</v>
      </c>
      <c r="M139" s="70">
        <v>4000000</v>
      </c>
      <c r="N139" s="30">
        <v>8400000</v>
      </c>
      <c r="O139" s="29" t="s">
        <v>121</v>
      </c>
      <c r="P139" s="29" t="s">
        <v>35</v>
      </c>
      <c r="Q139" s="29" t="s">
        <v>36</v>
      </c>
      <c r="R139" s="79" t="s">
        <v>37</v>
      </c>
    </row>
    <row r="140" spans="1:18" s="37" customFormat="1" ht="120" x14ac:dyDescent="0.25">
      <c r="A140" s="77" t="s">
        <v>48</v>
      </c>
      <c r="B140" s="31" t="s">
        <v>49</v>
      </c>
      <c r="C140" s="42" t="s">
        <v>117</v>
      </c>
      <c r="D140" s="41" t="s">
        <v>127</v>
      </c>
      <c r="E140" s="31" t="s">
        <v>128</v>
      </c>
      <c r="F140" s="31">
        <v>80111600</v>
      </c>
      <c r="G140" s="49" t="s">
        <v>174</v>
      </c>
      <c r="H140" s="31" t="s">
        <v>30</v>
      </c>
      <c r="I140" s="31" t="s">
        <v>31</v>
      </c>
      <c r="J140" s="31" t="s">
        <v>54</v>
      </c>
      <c r="K140" s="31" t="s">
        <v>32</v>
      </c>
      <c r="L140" s="40">
        <v>5</v>
      </c>
      <c r="M140" s="32">
        <v>5000000</v>
      </c>
      <c r="N140" s="30">
        <f t="shared" ref="N140:N145" si="48">+L140*M140</f>
        <v>25000000</v>
      </c>
      <c r="O140" s="29" t="s">
        <v>121</v>
      </c>
      <c r="P140" s="29" t="s">
        <v>35</v>
      </c>
      <c r="Q140" s="29" t="s">
        <v>36</v>
      </c>
      <c r="R140" s="79" t="s">
        <v>37</v>
      </c>
    </row>
    <row r="141" spans="1:18" s="37" customFormat="1" ht="120" x14ac:dyDescent="0.25">
      <c r="A141" s="77" t="s">
        <v>48</v>
      </c>
      <c r="B141" s="31" t="s">
        <v>49</v>
      </c>
      <c r="C141" s="42" t="s">
        <v>117</v>
      </c>
      <c r="D141" s="41" t="s">
        <v>127</v>
      </c>
      <c r="E141" s="31" t="s">
        <v>128</v>
      </c>
      <c r="F141" s="31">
        <v>80111600</v>
      </c>
      <c r="G141" s="49" t="s">
        <v>174</v>
      </c>
      <c r="H141" s="31" t="s">
        <v>30</v>
      </c>
      <c r="I141" s="31" t="s">
        <v>31</v>
      </c>
      <c r="J141" s="31" t="s">
        <v>84</v>
      </c>
      <c r="K141" s="31" t="s">
        <v>125</v>
      </c>
      <c r="L141" s="40">
        <v>3</v>
      </c>
      <c r="M141" s="32">
        <v>5000000</v>
      </c>
      <c r="N141" s="30">
        <f t="shared" ref="N141" si="49">+L141*M141</f>
        <v>15000000</v>
      </c>
      <c r="O141" s="29" t="s">
        <v>121</v>
      </c>
      <c r="P141" s="29" t="s">
        <v>35</v>
      </c>
      <c r="Q141" s="29" t="s">
        <v>36</v>
      </c>
      <c r="R141" s="79" t="s">
        <v>37</v>
      </c>
    </row>
    <row r="142" spans="1:18" s="37" customFormat="1" ht="120" x14ac:dyDescent="0.25">
      <c r="A142" s="77" t="s">
        <v>48</v>
      </c>
      <c r="B142" s="31" t="s">
        <v>49</v>
      </c>
      <c r="C142" s="42" t="s">
        <v>117</v>
      </c>
      <c r="D142" s="41" t="s">
        <v>127</v>
      </c>
      <c r="E142" s="31" t="s">
        <v>128</v>
      </c>
      <c r="F142" s="31">
        <v>80111600</v>
      </c>
      <c r="G142" s="49" t="s">
        <v>175</v>
      </c>
      <c r="H142" s="31" t="s">
        <v>30</v>
      </c>
      <c r="I142" s="31" t="s">
        <v>31</v>
      </c>
      <c r="J142" s="31" t="s">
        <v>136</v>
      </c>
      <c r="K142" s="31" t="s">
        <v>136</v>
      </c>
      <c r="L142" s="40">
        <v>1.5</v>
      </c>
      <c r="M142" s="32">
        <v>5000000</v>
      </c>
      <c r="N142" s="30">
        <f t="shared" si="48"/>
        <v>7500000</v>
      </c>
      <c r="O142" s="29" t="s">
        <v>121</v>
      </c>
      <c r="P142" s="29" t="s">
        <v>35</v>
      </c>
      <c r="Q142" s="29" t="s">
        <v>36</v>
      </c>
      <c r="R142" s="79" t="s">
        <v>37</v>
      </c>
    </row>
    <row r="143" spans="1:18" s="37" customFormat="1" ht="120" x14ac:dyDescent="0.25">
      <c r="A143" s="77" t="s">
        <v>48</v>
      </c>
      <c r="B143" s="31" t="s">
        <v>49</v>
      </c>
      <c r="C143" s="42" t="s">
        <v>117</v>
      </c>
      <c r="D143" s="41" t="s">
        <v>127</v>
      </c>
      <c r="E143" s="31" t="s">
        <v>128</v>
      </c>
      <c r="F143" s="31">
        <v>80111600</v>
      </c>
      <c r="G143" s="49" t="s">
        <v>174</v>
      </c>
      <c r="H143" s="31" t="s">
        <v>30</v>
      </c>
      <c r="I143" s="31" t="s">
        <v>31</v>
      </c>
      <c r="J143" s="31" t="s">
        <v>54</v>
      </c>
      <c r="K143" s="31" t="s">
        <v>32</v>
      </c>
      <c r="L143" s="40">
        <v>5</v>
      </c>
      <c r="M143" s="32">
        <v>4000000</v>
      </c>
      <c r="N143" s="30">
        <f t="shared" si="48"/>
        <v>20000000</v>
      </c>
      <c r="O143" s="29" t="s">
        <v>121</v>
      </c>
      <c r="P143" s="29" t="s">
        <v>35</v>
      </c>
      <c r="Q143" s="29" t="s">
        <v>36</v>
      </c>
      <c r="R143" s="79" t="s">
        <v>37</v>
      </c>
    </row>
    <row r="144" spans="1:18" s="37" customFormat="1" ht="120" x14ac:dyDescent="0.25">
      <c r="A144" s="77" t="s">
        <v>48</v>
      </c>
      <c r="B144" s="31" t="s">
        <v>49</v>
      </c>
      <c r="C144" s="42" t="s">
        <v>117</v>
      </c>
      <c r="D144" s="41" t="s">
        <v>127</v>
      </c>
      <c r="E144" s="31" t="s">
        <v>128</v>
      </c>
      <c r="F144" s="31">
        <v>80111600</v>
      </c>
      <c r="G144" s="49" t="s">
        <v>174</v>
      </c>
      <c r="H144" s="31" t="s">
        <v>30</v>
      </c>
      <c r="I144" s="31" t="s">
        <v>31</v>
      </c>
      <c r="J144" s="31" t="s">
        <v>84</v>
      </c>
      <c r="K144" s="31" t="s">
        <v>125</v>
      </c>
      <c r="L144" s="40">
        <v>3</v>
      </c>
      <c r="M144" s="32">
        <v>4000000</v>
      </c>
      <c r="N144" s="30">
        <f t="shared" ref="N144" si="50">+L144*M144</f>
        <v>12000000</v>
      </c>
      <c r="O144" s="29" t="s">
        <v>121</v>
      </c>
      <c r="P144" s="29" t="s">
        <v>35</v>
      </c>
      <c r="Q144" s="29" t="s">
        <v>36</v>
      </c>
      <c r="R144" s="79" t="s">
        <v>37</v>
      </c>
    </row>
    <row r="145" spans="1:18" s="37" customFormat="1" ht="120" x14ac:dyDescent="0.25">
      <c r="A145" s="77" t="s">
        <v>48</v>
      </c>
      <c r="B145" s="31" t="s">
        <v>49</v>
      </c>
      <c r="C145" s="42" t="s">
        <v>117</v>
      </c>
      <c r="D145" s="41" t="s">
        <v>127</v>
      </c>
      <c r="E145" s="31" t="s">
        <v>128</v>
      </c>
      <c r="F145" s="31">
        <v>80111600</v>
      </c>
      <c r="G145" s="49" t="s">
        <v>176</v>
      </c>
      <c r="H145" s="31" t="s">
        <v>30</v>
      </c>
      <c r="I145" s="31" t="s">
        <v>31</v>
      </c>
      <c r="J145" s="31" t="s">
        <v>136</v>
      </c>
      <c r="K145" s="31" t="s">
        <v>136</v>
      </c>
      <c r="L145" s="40">
        <v>1.5</v>
      </c>
      <c r="M145" s="32">
        <v>4000000</v>
      </c>
      <c r="N145" s="30">
        <f t="shared" si="48"/>
        <v>6000000</v>
      </c>
      <c r="O145" s="29" t="s">
        <v>121</v>
      </c>
      <c r="P145" s="29" t="s">
        <v>35</v>
      </c>
      <c r="Q145" s="29" t="s">
        <v>36</v>
      </c>
      <c r="R145" s="79" t="s">
        <v>37</v>
      </c>
    </row>
    <row r="146" spans="1:18" s="37" customFormat="1" ht="120" x14ac:dyDescent="0.25">
      <c r="A146" s="77" t="s">
        <v>48</v>
      </c>
      <c r="B146" s="31" t="s">
        <v>49</v>
      </c>
      <c r="C146" s="31" t="s">
        <v>117</v>
      </c>
      <c r="D146" s="31" t="s">
        <v>127</v>
      </c>
      <c r="E146" s="31" t="s">
        <v>128</v>
      </c>
      <c r="F146" s="31">
        <v>80111600</v>
      </c>
      <c r="G146" s="49" t="s">
        <v>177</v>
      </c>
      <c r="H146" s="31" t="s">
        <v>30</v>
      </c>
      <c r="I146" s="31" t="s">
        <v>31</v>
      </c>
      <c r="J146" s="31" t="s">
        <v>54</v>
      </c>
      <c r="K146" s="31" t="s">
        <v>32</v>
      </c>
      <c r="L146" s="40">
        <v>5</v>
      </c>
      <c r="M146" s="32">
        <v>4500000</v>
      </c>
      <c r="N146" s="30">
        <f t="shared" ref="N146" si="51">+L146*M146</f>
        <v>22500000</v>
      </c>
      <c r="O146" s="29" t="s">
        <v>144</v>
      </c>
      <c r="P146" s="29" t="s">
        <v>35</v>
      </c>
      <c r="Q146" s="29" t="s">
        <v>36</v>
      </c>
      <c r="R146" s="79" t="s">
        <v>37</v>
      </c>
    </row>
    <row r="147" spans="1:18" s="37" customFormat="1" ht="120" x14ac:dyDescent="0.25">
      <c r="A147" s="77" t="s">
        <v>48</v>
      </c>
      <c r="B147" s="31" t="s">
        <v>49</v>
      </c>
      <c r="C147" s="31" t="s">
        <v>117</v>
      </c>
      <c r="D147" s="31" t="s">
        <v>127</v>
      </c>
      <c r="E147" s="31" t="s">
        <v>128</v>
      </c>
      <c r="F147" s="31">
        <v>80111600</v>
      </c>
      <c r="G147" s="49" t="s">
        <v>177</v>
      </c>
      <c r="H147" s="31" t="s">
        <v>30</v>
      </c>
      <c r="I147" s="31" t="s">
        <v>31</v>
      </c>
      <c r="J147" s="31" t="s">
        <v>125</v>
      </c>
      <c r="K147" s="31" t="s">
        <v>39</v>
      </c>
      <c r="L147" s="40" t="s">
        <v>178</v>
      </c>
      <c r="M147" s="32">
        <v>4500000</v>
      </c>
      <c r="N147" s="30">
        <f>+M147*4+(M147/30*11)</f>
        <v>19650000</v>
      </c>
      <c r="O147" s="29" t="s">
        <v>144</v>
      </c>
      <c r="P147" s="29" t="s">
        <v>35</v>
      </c>
      <c r="Q147" s="29" t="s">
        <v>36</v>
      </c>
      <c r="R147" s="79" t="s">
        <v>37</v>
      </c>
    </row>
    <row r="148" spans="1:18" s="37" customFormat="1" ht="120" x14ac:dyDescent="0.25">
      <c r="A148" s="77" t="s">
        <v>48</v>
      </c>
      <c r="B148" s="31" t="s">
        <v>49</v>
      </c>
      <c r="C148" s="42" t="s">
        <v>117</v>
      </c>
      <c r="D148" s="34" t="s">
        <v>127</v>
      </c>
      <c r="E148" s="31" t="s">
        <v>128</v>
      </c>
      <c r="F148" s="31">
        <v>80111600</v>
      </c>
      <c r="G148" s="49" t="s">
        <v>179</v>
      </c>
      <c r="H148" s="31" t="s">
        <v>30</v>
      </c>
      <c r="I148" s="31" t="s">
        <v>31</v>
      </c>
      <c r="J148" s="31" t="s">
        <v>54</v>
      </c>
      <c r="K148" s="31" t="s">
        <v>32</v>
      </c>
      <c r="L148" s="40">
        <v>5</v>
      </c>
      <c r="M148" s="32">
        <v>4500000</v>
      </c>
      <c r="N148" s="30">
        <f t="shared" ref="N148:N165" si="52">+M148*L148</f>
        <v>22500000</v>
      </c>
      <c r="O148" s="29" t="s">
        <v>121</v>
      </c>
      <c r="P148" s="29" t="s">
        <v>35</v>
      </c>
      <c r="Q148" s="29" t="s">
        <v>36</v>
      </c>
      <c r="R148" s="79" t="s">
        <v>37</v>
      </c>
    </row>
    <row r="149" spans="1:18" s="37" customFormat="1" ht="120" x14ac:dyDescent="0.25">
      <c r="A149" s="77" t="s">
        <v>48</v>
      </c>
      <c r="B149" s="31" t="s">
        <v>49</v>
      </c>
      <c r="C149" s="42" t="s">
        <v>117</v>
      </c>
      <c r="D149" s="34" t="s">
        <v>127</v>
      </c>
      <c r="E149" s="31" t="s">
        <v>128</v>
      </c>
      <c r="F149" s="31">
        <v>80111600</v>
      </c>
      <c r="G149" s="49" t="s">
        <v>179</v>
      </c>
      <c r="H149" s="31" t="s">
        <v>30</v>
      </c>
      <c r="I149" s="31" t="s">
        <v>31</v>
      </c>
      <c r="J149" s="31" t="s">
        <v>125</v>
      </c>
      <c r="K149" s="31" t="s">
        <v>39</v>
      </c>
      <c r="L149" s="40">
        <v>3</v>
      </c>
      <c r="M149" s="32">
        <v>4500000</v>
      </c>
      <c r="N149" s="30">
        <f t="shared" si="52"/>
        <v>13500000</v>
      </c>
      <c r="O149" s="29" t="s">
        <v>121</v>
      </c>
      <c r="P149" s="29" t="s">
        <v>35</v>
      </c>
      <c r="Q149" s="29" t="s">
        <v>36</v>
      </c>
      <c r="R149" s="79" t="s">
        <v>37</v>
      </c>
    </row>
    <row r="150" spans="1:18" s="37" customFormat="1" ht="120" x14ac:dyDescent="0.25">
      <c r="A150" s="77" t="s">
        <v>48</v>
      </c>
      <c r="B150" s="31" t="s">
        <v>49</v>
      </c>
      <c r="C150" s="42" t="s">
        <v>117</v>
      </c>
      <c r="D150" s="34" t="s">
        <v>127</v>
      </c>
      <c r="E150" s="31" t="s">
        <v>128</v>
      </c>
      <c r="F150" s="31">
        <v>80111600</v>
      </c>
      <c r="G150" s="49" t="s">
        <v>180</v>
      </c>
      <c r="H150" s="31" t="s">
        <v>30</v>
      </c>
      <c r="I150" s="31" t="s">
        <v>31</v>
      </c>
      <c r="J150" s="31" t="s">
        <v>54</v>
      </c>
      <c r="K150" s="31" t="s">
        <v>32</v>
      </c>
      <c r="L150" s="40" t="s">
        <v>181</v>
      </c>
      <c r="M150" s="32">
        <v>3421001</v>
      </c>
      <c r="N150" s="30">
        <f>+M150/30*149</f>
        <v>16990971.633333333</v>
      </c>
      <c r="O150" s="29" t="s">
        <v>121</v>
      </c>
      <c r="P150" s="29" t="s">
        <v>35</v>
      </c>
      <c r="Q150" s="29" t="s">
        <v>36</v>
      </c>
      <c r="R150" s="79" t="s">
        <v>37</v>
      </c>
    </row>
    <row r="151" spans="1:18" s="37" customFormat="1" ht="120" x14ac:dyDescent="0.25">
      <c r="A151" s="77" t="s">
        <v>48</v>
      </c>
      <c r="B151" s="31" t="s">
        <v>49</v>
      </c>
      <c r="C151" s="42" t="s">
        <v>117</v>
      </c>
      <c r="D151" s="34" t="s">
        <v>127</v>
      </c>
      <c r="E151" s="31" t="s">
        <v>128</v>
      </c>
      <c r="F151" s="31">
        <v>80111600</v>
      </c>
      <c r="G151" s="49" t="s">
        <v>180</v>
      </c>
      <c r="H151" s="31" t="s">
        <v>30</v>
      </c>
      <c r="I151" s="31" t="s">
        <v>31</v>
      </c>
      <c r="J151" s="31" t="s">
        <v>125</v>
      </c>
      <c r="K151" s="31" t="s">
        <v>39</v>
      </c>
      <c r="L151" s="40">
        <v>3</v>
      </c>
      <c r="M151" s="32">
        <v>3421001</v>
      </c>
      <c r="N151" s="30">
        <f t="shared" ref="N151" si="53">+M151*L151</f>
        <v>10263003</v>
      </c>
      <c r="O151" s="29" t="s">
        <v>121</v>
      </c>
      <c r="P151" s="29" t="s">
        <v>35</v>
      </c>
      <c r="Q151" s="29" t="s">
        <v>36</v>
      </c>
      <c r="R151" s="79" t="s">
        <v>37</v>
      </c>
    </row>
    <row r="152" spans="1:18" s="37" customFormat="1" ht="120" x14ac:dyDescent="0.25">
      <c r="A152" s="77" t="s">
        <v>48</v>
      </c>
      <c r="B152" s="31" t="s">
        <v>49</v>
      </c>
      <c r="C152" s="42" t="s">
        <v>117</v>
      </c>
      <c r="D152" s="34" t="s">
        <v>127</v>
      </c>
      <c r="E152" s="31" t="s">
        <v>128</v>
      </c>
      <c r="F152" s="31">
        <v>80111600</v>
      </c>
      <c r="G152" s="49" t="s">
        <v>182</v>
      </c>
      <c r="H152" s="31" t="s">
        <v>30</v>
      </c>
      <c r="I152" s="31" t="s">
        <v>31</v>
      </c>
      <c r="J152" s="31" t="s">
        <v>136</v>
      </c>
      <c r="K152" s="31" t="s">
        <v>136</v>
      </c>
      <c r="L152" s="40" t="s">
        <v>183</v>
      </c>
      <c r="M152" s="32">
        <v>3421001</v>
      </c>
      <c r="N152" s="30">
        <v>1710500</v>
      </c>
      <c r="O152" s="29" t="s">
        <v>121</v>
      </c>
      <c r="P152" s="29" t="s">
        <v>35</v>
      </c>
      <c r="Q152" s="29" t="s">
        <v>36</v>
      </c>
      <c r="R152" s="79" t="s">
        <v>37</v>
      </c>
    </row>
    <row r="153" spans="1:18" s="37" customFormat="1" ht="120" x14ac:dyDescent="0.25">
      <c r="A153" s="77" t="s">
        <v>48</v>
      </c>
      <c r="B153" s="31" t="s">
        <v>49</v>
      </c>
      <c r="C153" s="42" t="s">
        <v>117</v>
      </c>
      <c r="D153" s="34" t="s">
        <v>127</v>
      </c>
      <c r="E153" s="31" t="s">
        <v>128</v>
      </c>
      <c r="F153" s="31">
        <v>80111600</v>
      </c>
      <c r="G153" s="49" t="s">
        <v>184</v>
      </c>
      <c r="H153" s="31" t="s">
        <v>30</v>
      </c>
      <c r="I153" s="31" t="s">
        <v>31</v>
      </c>
      <c r="J153" s="31" t="s">
        <v>54</v>
      </c>
      <c r="K153" s="31" t="s">
        <v>32</v>
      </c>
      <c r="L153" s="40">
        <v>5</v>
      </c>
      <c r="M153" s="32">
        <v>4000000</v>
      </c>
      <c r="N153" s="30">
        <f t="shared" si="52"/>
        <v>20000000</v>
      </c>
      <c r="O153" s="29" t="s">
        <v>121</v>
      </c>
      <c r="P153" s="29" t="s">
        <v>35</v>
      </c>
      <c r="Q153" s="29" t="s">
        <v>36</v>
      </c>
      <c r="R153" s="79" t="s">
        <v>37</v>
      </c>
    </row>
    <row r="154" spans="1:18" s="37" customFormat="1" ht="120" x14ac:dyDescent="0.25">
      <c r="A154" s="77" t="s">
        <v>48</v>
      </c>
      <c r="B154" s="31" t="s">
        <v>49</v>
      </c>
      <c r="C154" s="42" t="s">
        <v>117</v>
      </c>
      <c r="D154" s="34" t="s">
        <v>127</v>
      </c>
      <c r="E154" s="31" t="s">
        <v>128</v>
      </c>
      <c r="F154" s="31">
        <v>80111600</v>
      </c>
      <c r="G154" s="49" t="s">
        <v>184</v>
      </c>
      <c r="H154" s="31" t="s">
        <v>30</v>
      </c>
      <c r="I154" s="31" t="s">
        <v>31</v>
      </c>
      <c r="J154" s="31" t="s">
        <v>125</v>
      </c>
      <c r="K154" s="31" t="s">
        <v>125</v>
      </c>
      <c r="L154" s="40" t="s">
        <v>185</v>
      </c>
      <c r="M154" s="32">
        <v>4000000</v>
      </c>
      <c r="N154" s="30">
        <v>28533333</v>
      </c>
      <c r="O154" s="29" t="s">
        <v>121</v>
      </c>
      <c r="P154" s="29" t="s">
        <v>35</v>
      </c>
      <c r="Q154" s="29" t="s">
        <v>36</v>
      </c>
      <c r="R154" s="79" t="s">
        <v>37</v>
      </c>
    </row>
    <row r="155" spans="1:18" s="37" customFormat="1" ht="120" x14ac:dyDescent="0.25">
      <c r="A155" s="77" t="s">
        <v>48</v>
      </c>
      <c r="B155" s="31" t="s">
        <v>49</v>
      </c>
      <c r="C155" s="42" t="s">
        <v>117</v>
      </c>
      <c r="D155" s="34" t="s">
        <v>127</v>
      </c>
      <c r="E155" s="31" t="s">
        <v>128</v>
      </c>
      <c r="F155" s="31">
        <v>80111600</v>
      </c>
      <c r="G155" s="49" t="s">
        <v>186</v>
      </c>
      <c r="H155" s="101" t="s">
        <v>30</v>
      </c>
      <c r="I155" s="101" t="s">
        <v>31</v>
      </c>
      <c r="J155" s="31" t="s">
        <v>122</v>
      </c>
      <c r="K155" s="31" t="s">
        <v>39</v>
      </c>
      <c r="L155" s="101">
        <v>3</v>
      </c>
      <c r="M155" s="70">
        <v>5000000</v>
      </c>
      <c r="N155" s="30">
        <v>15000000</v>
      </c>
      <c r="O155" s="29" t="s">
        <v>121</v>
      </c>
      <c r="P155" s="29" t="s">
        <v>35</v>
      </c>
      <c r="Q155" s="29" t="s">
        <v>36</v>
      </c>
      <c r="R155" s="79" t="s">
        <v>37</v>
      </c>
    </row>
    <row r="156" spans="1:18" s="37" customFormat="1" ht="120" x14ac:dyDescent="0.25">
      <c r="A156" s="77" t="s">
        <v>48</v>
      </c>
      <c r="B156" s="31" t="s">
        <v>49</v>
      </c>
      <c r="C156" s="42" t="s">
        <v>117</v>
      </c>
      <c r="D156" s="34" t="s">
        <v>127</v>
      </c>
      <c r="E156" s="31" t="s">
        <v>128</v>
      </c>
      <c r="F156" s="31">
        <v>80111600</v>
      </c>
      <c r="G156" s="49" t="s">
        <v>187</v>
      </c>
      <c r="H156" s="31" t="s">
        <v>30</v>
      </c>
      <c r="I156" s="31" t="s">
        <v>31</v>
      </c>
      <c r="J156" s="31" t="s">
        <v>54</v>
      </c>
      <c r="K156" s="31" t="s">
        <v>32</v>
      </c>
      <c r="L156" s="40">
        <v>5</v>
      </c>
      <c r="M156" s="32">
        <v>4000000</v>
      </c>
      <c r="N156" s="30">
        <f t="shared" si="52"/>
        <v>20000000</v>
      </c>
      <c r="O156" s="29" t="s">
        <v>121</v>
      </c>
      <c r="P156" s="29" t="s">
        <v>35</v>
      </c>
      <c r="Q156" s="29" t="s">
        <v>36</v>
      </c>
      <c r="R156" s="79" t="s">
        <v>37</v>
      </c>
    </row>
    <row r="157" spans="1:18" s="37" customFormat="1" ht="120" x14ac:dyDescent="0.25">
      <c r="A157" s="77" t="s">
        <v>48</v>
      </c>
      <c r="B157" s="31" t="s">
        <v>49</v>
      </c>
      <c r="C157" s="42" t="s">
        <v>117</v>
      </c>
      <c r="D157" s="34" t="s">
        <v>127</v>
      </c>
      <c r="E157" s="31" t="s">
        <v>128</v>
      </c>
      <c r="F157" s="31">
        <v>80111600</v>
      </c>
      <c r="G157" s="49" t="s">
        <v>187</v>
      </c>
      <c r="H157" s="31" t="s">
        <v>30</v>
      </c>
      <c r="I157" s="31" t="s">
        <v>31</v>
      </c>
      <c r="J157" s="31" t="s">
        <v>125</v>
      </c>
      <c r="K157" s="31" t="s">
        <v>39</v>
      </c>
      <c r="L157" s="40">
        <v>3</v>
      </c>
      <c r="M157" s="32">
        <v>4000000</v>
      </c>
      <c r="N157" s="30">
        <f t="shared" ref="N157" si="54">+M157*L157</f>
        <v>12000000</v>
      </c>
      <c r="O157" s="29" t="s">
        <v>121</v>
      </c>
      <c r="P157" s="29" t="s">
        <v>35</v>
      </c>
      <c r="Q157" s="29" t="s">
        <v>36</v>
      </c>
      <c r="R157" s="79" t="s">
        <v>37</v>
      </c>
    </row>
    <row r="158" spans="1:18" s="37" customFormat="1" ht="120" x14ac:dyDescent="0.25">
      <c r="A158" s="77" t="s">
        <v>48</v>
      </c>
      <c r="B158" s="31" t="s">
        <v>49</v>
      </c>
      <c r="C158" s="42" t="s">
        <v>117</v>
      </c>
      <c r="D158" s="34" t="s">
        <v>127</v>
      </c>
      <c r="E158" s="31" t="s">
        <v>128</v>
      </c>
      <c r="F158" s="31">
        <v>80111600</v>
      </c>
      <c r="G158" s="49" t="s">
        <v>188</v>
      </c>
      <c r="H158" s="31" t="s">
        <v>30</v>
      </c>
      <c r="I158" s="31" t="s">
        <v>31</v>
      </c>
      <c r="J158" s="31" t="s">
        <v>136</v>
      </c>
      <c r="K158" s="31" t="s">
        <v>136</v>
      </c>
      <c r="L158" s="40" t="s">
        <v>189</v>
      </c>
      <c r="M158" s="32">
        <v>4000000</v>
      </c>
      <c r="N158" s="30">
        <v>3333333</v>
      </c>
      <c r="O158" s="29" t="s">
        <v>121</v>
      </c>
      <c r="P158" s="29" t="s">
        <v>35</v>
      </c>
      <c r="Q158" s="29" t="s">
        <v>36</v>
      </c>
      <c r="R158" s="79" t="s">
        <v>37</v>
      </c>
    </row>
    <row r="159" spans="1:18" s="37" customFormat="1" ht="120" x14ac:dyDescent="0.25">
      <c r="A159" s="77" t="s">
        <v>48</v>
      </c>
      <c r="B159" s="31" t="s">
        <v>49</v>
      </c>
      <c r="C159" s="42" t="s">
        <v>117</v>
      </c>
      <c r="D159" s="34" t="s">
        <v>127</v>
      </c>
      <c r="E159" s="31" t="s">
        <v>128</v>
      </c>
      <c r="F159" s="31">
        <v>80111600</v>
      </c>
      <c r="G159" s="49" t="s">
        <v>190</v>
      </c>
      <c r="H159" s="31" t="s">
        <v>30</v>
      </c>
      <c r="I159" s="31" t="s">
        <v>31</v>
      </c>
      <c r="J159" s="31" t="s">
        <v>54</v>
      </c>
      <c r="K159" s="31" t="s">
        <v>32</v>
      </c>
      <c r="L159" s="40">
        <v>5</v>
      </c>
      <c r="M159" s="32">
        <v>4000000</v>
      </c>
      <c r="N159" s="30">
        <f t="shared" si="52"/>
        <v>20000000</v>
      </c>
      <c r="O159" s="29" t="s">
        <v>121</v>
      </c>
      <c r="P159" s="29" t="s">
        <v>35</v>
      </c>
      <c r="Q159" s="29" t="s">
        <v>36</v>
      </c>
      <c r="R159" s="79" t="s">
        <v>37</v>
      </c>
    </row>
    <row r="160" spans="1:18" s="37" customFormat="1" ht="120" x14ac:dyDescent="0.25">
      <c r="A160" s="77" t="s">
        <v>48</v>
      </c>
      <c r="B160" s="31" t="s">
        <v>49</v>
      </c>
      <c r="C160" s="42" t="s">
        <v>117</v>
      </c>
      <c r="D160" s="34" t="s">
        <v>127</v>
      </c>
      <c r="E160" s="31" t="s">
        <v>128</v>
      </c>
      <c r="F160" s="31">
        <v>80111600</v>
      </c>
      <c r="G160" s="49" t="s">
        <v>190</v>
      </c>
      <c r="H160" s="31" t="s">
        <v>30</v>
      </c>
      <c r="I160" s="31" t="s">
        <v>31</v>
      </c>
      <c r="J160" s="31" t="s">
        <v>125</v>
      </c>
      <c r="K160" s="31" t="s">
        <v>125</v>
      </c>
      <c r="L160" s="40" t="s">
        <v>126</v>
      </c>
      <c r="M160" s="32">
        <v>4000000</v>
      </c>
      <c r="N160" s="30">
        <v>21066667</v>
      </c>
      <c r="O160" s="29" t="s">
        <v>121</v>
      </c>
      <c r="P160" s="29" t="s">
        <v>35</v>
      </c>
      <c r="Q160" s="29" t="s">
        <v>36</v>
      </c>
      <c r="R160" s="79" t="s">
        <v>37</v>
      </c>
    </row>
    <row r="161" spans="1:18" s="37" customFormat="1" ht="120" x14ac:dyDescent="0.25">
      <c r="A161" s="77" t="s">
        <v>48</v>
      </c>
      <c r="B161" s="31" t="s">
        <v>49</v>
      </c>
      <c r="C161" s="42" t="s">
        <v>117</v>
      </c>
      <c r="D161" s="34" t="s">
        <v>127</v>
      </c>
      <c r="E161" s="31" t="s">
        <v>128</v>
      </c>
      <c r="F161" s="31">
        <v>80111600</v>
      </c>
      <c r="G161" s="49" t="s">
        <v>191</v>
      </c>
      <c r="H161" s="31" t="s">
        <v>30</v>
      </c>
      <c r="I161" s="31" t="s">
        <v>31</v>
      </c>
      <c r="J161" s="31" t="s">
        <v>54</v>
      </c>
      <c r="K161" s="31" t="s">
        <v>32</v>
      </c>
      <c r="L161" s="40">
        <v>5</v>
      </c>
      <c r="M161" s="32">
        <v>3421000</v>
      </c>
      <c r="N161" s="30">
        <f t="shared" si="52"/>
        <v>17105000</v>
      </c>
      <c r="O161" s="29" t="s">
        <v>121</v>
      </c>
      <c r="P161" s="29" t="s">
        <v>35</v>
      </c>
      <c r="Q161" s="29" t="s">
        <v>36</v>
      </c>
      <c r="R161" s="79" t="s">
        <v>37</v>
      </c>
    </row>
    <row r="162" spans="1:18" s="37" customFormat="1" ht="120" x14ac:dyDescent="0.25">
      <c r="A162" s="77" t="s">
        <v>48</v>
      </c>
      <c r="B162" s="31" t="s">
        <v>49</v>
      </c>
      <c r="C162" s="42" t="s">
        <v>117</v>
      </c>
      <c r="D162" s="34" t="s">
        <v>127</v>
      </c>
      <c r="E162" s="31" t="s">
        <v>128</v>
      </c>
      <c r="F162" s="31">
        <v>80111600</v>
      </c>
      <c r="G162" s="49" t="s">
        <v>191</v>
      </c>
      <c r="H162" s="31" t="s">
        <v>30</v>
      </c>
      <c r="I162" s="31" t="s">
        <v>31</v>
      </c>
      <c r="J162" s="31" t="s">
        <v>84</v>
      </c>
      <c r="K162" s="31" t="s">
        <v>125</v>
      </c>
      <c r="L162" s="40">
        <v>3</v>
      </c>
      <c r="M162" s="32">
        <v>3421000</v>
      </c>
      <c r="N162" s="30">
        <f t="shared" si="52"/>
        <v>10263000</v>
      </c>
      <c r="O162" s="29" t="s">
        <v>121</v>
      </c>
      <c r="P162" s="29" t="s">
        <v>35</v>
      </c>
      <c r="Q162" s="29" t="s">
        <v>36</v>
      </c>
      <c r="R162" s="79" t="s">
        <v>37</v>
      </c>
    </row>
    <row r="163" spans="1:18" s="37" customFormat="1" ht="120" x14ac:dyDescent="0.25">
      <c r="A163" s="77" t="s">
        <v>48</v>
      </c>
      <c r="B163" s="31" t="s">
        <v>49</v>
      </c>
      <c r="C163" s="41" t="s">
        <v>117</v>
      </c>
      <c r="D163" s="41" t="s">
        <v>127</v>
      </c>
      <c r="E163" s="31" t="s">
        <v>128</v>
      </c>
      <c r="F163" s="31">
        <v>80111600</v>
      </c>
      <c r="G163" s="49" t="s">
        <v>192</v>
      </c>
      <c r="H163" s="31" t="s">
        <v>30</v>
      </c>
      <c r="I163" s="31" t="s">
        <v>31</v>
      </c>
      <c r="J163" s="31" t="s">
        <v>54</v>
      </c>
      <c r="K163" s="31" t="s">
        <v>32</v>
      </c>
      <c r="L163" s="40">
        <v>5</v>
      </c>
      <c r="M163" s="32">
        <v>3500000</v>
      </c>
      <c r="N163" s="30">
        <f t="shared" si="52"/>
        <v>17500000</v>
      </c>
      <c r="O163" s="29" t="s">
        <v>121</v>
      </c>
      <c r="P163" s="29" t="s">
        <v>35</v>
      </c>
      <c r="Q163" s="29" t="s">
        <v>36</v>
      </c>
      <c r="R163" s="79" t="s">
        <v>37</v>
      </c>
    </row>
    <row r="164" spans="1:18" s="37" customFormat="1" ht="120" x14ac:dyDescent="0.25">
      <c r="A164" s="77" t="s">
        <v>48</v>
      </c>
      <c r="B164" s="31" t="s">
        <v>49</v>
      </c>
      <c r="C164" s="41" t="s">
        <v>117</v>
      </c>
      <c r="D164" s="41" t="s">
        <v>127</v>
      </c>
      <c r="E164" s="31" t="s">
        <v>128</v>
      </c>
      <c r="F164" s="31">
        <v>80111600</v>
      </c>
      <c r="G164" s="49" t="s">
        <v>192</v>
      </c>
      <c r="H164" s="31" t="s">
        <v>30</v>
      </c>
      <c r="I164" s="31" t="s">
        <v>31</v>
      </c>
      <c r="J164" s="31" t="s">
        <v>84</v>
      </c>
      <c r="K164" s="31" t="s">
        <v>125</v>
      </c>
      <c r="L164" s="40">
        <v>3</v>
      </c>
      <c r="M164" s="32">
        <v>3500000</v>
      </c>
      <c r="N164" s="30">
        <f t="shared" ref="N164" si="55">+M164*L164</f>
        <v>10500000</v>
      </c>
      <c r="O164" s="29" t="s">
        <v>121</v>
      </c>
      <c r="P164" s="29" t="s">
        <v>35</v>
      </c>
      <c r="Q164" s="29" t="s">
        <v>36</v>
      </c>
      <c r="R164" s="79" t="s">
        <v>37</v>
      </c>
    </row>
    <row r="165" spans="1:18" s="37" customFormat="1" ht="120" x14ac:dyDescent="0.25">
      <c r="A165" s="77" t="s">
        <v>48</v>
      </c>
      <c r="B165" s="31" t="s">
        <v>49</v>
      </c>
      <c r="C165" s="41" t="s">
        <v>117</v>
      </c>
      <c r="D165" s="41" t="s">
        <v>127</v>
      </c>
      <c r="E165" s="31" t="s">
        <v>128</v>
      </c>
      <c r="F165" s="31">
        <v>80111600</v>
      </c>
      <c r="G165" s="49" t="s">
        <v>193</v>
      </c>
      <c r="H165" s="31" t="s">
        <v>30</v>
      </c>
      <c r="I165" s="31" t="s">
        <v>31</v>
      </c>
      <c r="J165" s="31" t="s">
        <v>136</v>
      </c>
      <c r="K165" s="31" t="s">
        <v>136</v>
      </c>
      <c r="L165" s="40">
        <v>1</v>
      </c>
      <c r="M165" s="32">
        <v>3500000</v>
      </c>
      <c r="N165" s="30">
        <f t="shared" si="52"/>
        <v>3500000</v>
      </c>
      <c r="O165" s="29" t="s">
        <v>121</v>
      </c>
      <c r="P165" s="29" t="s">
        <v>35</v>
      </c>
      <c r="Q165" s="29" t="s">
        <v>36</v>
      </c>
      <c r="R165" s="79" t="s">
        <v>37</v>
      </c>
    </row>
    <row r="166" spans="1:18" s="37" customFormat="1" ht="120" x14ac:dyDescent="0.25">
      <c r="A166" s="77" t="s">
        <v>48</v>
      </c>
      <c r="B166" s="31" t="s">
        <v>49</v>
      </c>
      <c r="C166" s="31" t="s">
        <v>117</v>
      </c>
      <c r="D166" s="31" t="s">
        <v>127</v>
      </c>
      <c r="E166" s="31" t="s">
        <v>128</v>
      </c>
      <c r="F166" s="31">
        <v>80111600</v>
      </c>
      <c r="G166" s="49" t="s">
        <v>194</v>
      </c>
      <c r="H166" s="31" t="s">
        <v>30</v>
      </c>
      <c r="I166" s="31" t="s">
        <v>195</v>
      </c>
      <c r="J166" s="31" t="s">
        <v>100</v>
      </c>
      <c r="K166" s="31" t="s">
        <v>100</v>
      </c>
      <c r="L166" s="31">
        <v>4</v>
      </c>
      <c r="M166" s="53" t="s">
        <v>37</v>
      </c>
      <c r="N166" s="30">
        <v>27600000</v>
      </c>
      <c r="O166" s="29" t="s">
        <v>144</v>
      </c>
      <c r="P166" s="29" t="s">
        <v>35</v>
      </c>
      <c r="Q166" s="29" t="s">
        <v>36</v>
      </c>
      <c r="R166" s="79" t="s">
        <v>37</v>
      </c>
    </row>
    <row r="167" spans="1:18" s="37" customFormat="1" ht="120" x14ac:dyDescent="0.25">
      <c r="A167" s="77" t="s">
        <v>48</v>
      </c>
      <c r="B167" s="31" t="s">
        <v>49</v>
      </c>
      <c r="C167" s="31" t="s">
        <v>117</v>
      </c>
      <c r="D167" s="31" t="s">
        <v>127</v>
      </c>
      <c r="E167" s="31" t="s">
        <v>128</v>
      </c>
      <c r="F167" s="31">
        <v>80111600</v>
      </c>
      <c r="G167" s="49" t="s">
        <v>196</v>
      </c>
      <c r="H167" s="31" t="s">
        <v>30</v>
      </c>
      <c r="I167" s="31" t="s">
        <v>197</v>
      </c>
      <c r="J167" s="31" t="s">
        <v>39</v>
      </c>
      <c r="K167" s="31" t="s">
        <v>64</v>
      </c>
      <c r="L167" s="31">
        <v>8</v>
      </c>
      <c r="M167" s="53" t="s">
        <v>37</v>
      </c>
      <c r="N167" s="30">
        <v>16300000</v>
      </c>
      <c r="O167" s="29" t="s">
        <v>144</v>
      </c>
      <c r="P167" s="29" t="s">
        <v>35</v>
      </c>
      <c r="Q167" s="29" t="s">
        <v>36</v>
      </c>
      <c r="R167" s="79" t="s">
        <v>37</v>
      </c>
    </row>
    <row r="168" spans="1:18" s="28" customFormat="1" ht="150" x14ac:dyDescent="0.25">
      <c r="A168" s="77" t="s">
        <v>48</v>
      </c>
      <c r="B168" s="31" t="s">
        <v>49</v>
      </c>
      <c r="C168" s="31" t="s">
        <v>117</v>
      </c>
      <c r="D168" s="31" t="s">
        <v>127</v>
      </c>
      <c r="E168" s="31" t="s">
        <v>128</v>
      </c>
      <c r="F168" s="31">
        <v>80111600</v>
      </c>
      <c r="G168" s="49" t="s">
        <v>198</v>
      </c>
      <c r="H168" s="31" t="s">
        <v>30</v>
      </c>
      <c r="I168" s="31" t="s">
        <v>31</v>
      </c>
      <c r="J168" s="31" t="s">
        <v>33</v>
      </c>
      <c r="K168" s="31" t="s">
        <v>86</v>
      </c>
      <c r="L168" s="31">
        <v>1</v>
      </c>
      <c r="M168" s="53" t="s">
        <v>37</v>
      </c>
      <c r="N168" s="30">
        <v>55000000</v>
      </c>
      <c r="O168" s="31" t="s">
        <v>121</v>
      </c>
      <c r="P168" s="31" t="s">
        <v>35</v>
      </c>
      <c r="Q168" s="31" t="s">
        <v>36</v>
      </c>
      <c r="R168" s="81" t="s">
        <v>37</v>
      </c>
    </row>
    <row r="169" spans="1:18" s="28" customFormat="1" ht="120" x14ac:dyDescent="0.25">
      <c r="A169" s="77" t="s">
        <v>48</v>
      </c>
      <c r="B169" s="31" t="s">
        <v>49</v>
      </c>
      <c r="C169" s="31" t="s">
        <v>117</v>
      </c>
      <c r="D169" s="31" t="s">
        <v>127</v>
      </c>
      <c r="E169" s="31" t="s">
        <v>128</v>
      </c>
      <c r="F169" s="31" t="s">
        <v>199</v>
      </c>
      <c r="G169" s="49" t="s">
        <v>200</v>
      </c>
      <c r="H169" s="68" t="s">
        <v>30</v>
      </c>
      <c r="I169" s="68" t="s">
        <v>201</v>
      </c>
      <c r="J169" s="31" t="s">
        <v>122</v>
      </c>
      <c r="K169" s="31" t="s">
        <v>39</v>
      </c>
      <c r="L169" s="68">
        <v>9</v>
      </c>
      <c r="M169" s="53" t="s">
        <v>37</v>
      </c>
      <c r="N169" s="30">
        <v>78340347</v>
      </c>
      <c r="O169" s="31" t="s">
        <v>121</v>
      </c>
      <c r="P169" s="31" t="s">
        <v>35</v>
      </c>
      <c r="Q169" s="31" t="s">
        <v>36</v>
      </c>
      <c r="R169" s="81" t="s">
        <v>37</v>
      </c>
    </row>
    <row r="170" spans="1:18" s="37" customFormat="1" ht="120" x14ac:dyDescent="0.25">
      <c r="A170" s="77" t="s">
        <v>48</v>
      </c>
      <c r="B170" s="31" t="s">
        <v>49</v>
      </c>
      <c r="C170" s="31" t="s">
        <v>117</v>
      </c>
      <c r="D170" s="31" t="s">
        <v>127</v>
      </c>
      <c r="E170" s="31" t="s">
        <v>128</v>
      </c>
      <c r="F170" s="31" t="s">
        <v>101</v>
      </c>
      <c r="G170" s="49" t="s">
        <v>202</v>
      </c>
      <c r="H170" s="31" t="s">
        <v>30</v>
      </c>
      <c r="I170" s="31" t="s">
        <v>203</v>
      </c>
      <c r="J170" s="31" t="s">
        <v>32</v>
      </c>
      <c r="K170" s="31" t="s">
        <v>104</v>
      </c>
      <c r="L170" s="31">
        <v>7</v>
      </c>
      <c r="M170" s="53" t="s">
        <v>37</v>
      </c>
      <c r="N170" s="30">
        <v>282572659</v>
      </c>
      <c r="O170" s="29" t="s">
        <v>121</v>
      </c>
      <c r="P170" s="29" t="s">
        <v>35</v>
      </c>
      <c r="Q170" s="29" t="s">
        <v>36</v>
      </c>
      <c r="R170" s="79" t="s">
        <v>37</v>
      </c>
    </row>
    <row r="171" spans="1:18" s="37" customFormat="1" ht="120" x14ac:dyDescent="0.25">
      <c r="A171" s="77" t="s">
        <v>48</v>
      </c>
      <c r="B171" s="31" t="s">
        <v>49</v>
      </c>
      <c r="C171" s="31" t="s">
        <v>117</v>
      </c>
      <c r="D171" s="31" t="s">
        <v>127</v>
      </c>
      <c r="E171" s="31" t="s">
        <v>128</v>
      </c>
      <c r="F171" s="31">
        <v>78111800</v>
      </c>
      <c r="G171" s="49" t="s">
        <v>204</v>
      </c>
      <c r="H171" s="31" t="s">
        <v>205</v>
      </c>
      <c r="I171" s="31" t="s">
        <v>206</v>
      </c>
      <c r="J171" s="31" t="s">
        <v>104</v>
      </c>
      <c r="K171" s="31" t="s">
        <v>84</v>
      </c>
      <c r="L171" s="31">
        <v>7</v>
      </c>
      <c r="M171" s="53" t="s">
        <v>37</v>
      </c>
      <c r="N171" s="30">
        <v>12250000</v>
      </c>
      <c r="O171" s="29" t="s">
        <v>121</v>
      </c>
      <c r="P171" s="29" t="s">
        <v>35</v>
      </c>
      <c r="Q171" s="29" t="s">
        <v>36</v>
      </c>
      <c r="R171" s="79" t="s">
        <v>37</v>
      </c>
    </row>
    <row r="172" spans="1:18" s="37" customFormat="1" ht="120" x14ac:dyDescent="0.25">
      <c r="A172" s="77" t="s">
        <v>48</v>
      </c>
      <c r="B172" s="31" t="s">
        <v>49</v>
      </c>
      <c r="C172" s="31" t="s">
        <v>117</v>
      </c>
      <c r="D172" s="31" t="s">
        <v>127</v>
      </c>
      <c r="E172" s="31" t="s">
        <v>128</v>
      </c>
      <c r="F172" s="31" t="s">
        <v>207</v>
      </c>
      <c r="G172" s="49" t="s">
        <v>208</v>
      </c>
      <c r="H172" s="31" t="s">
        <v>30</v>
      </c>
      <c r="I172" s="31" t="s">
        <v>201</v>
      </c>
      <c r="J172" s="31" t="s">
        <v>39</v>
      </c>
      <c r="K172" s="31" t="s">
        <v>64</v>
      </c>
      <c r="L172" s="31">
        <v>1</v>
      </c>
      <c r="M172" s="53" t="s">
        <v>37</v>
      </c>
      <c r="N172" s="30">
        <v>17000000</v>
      </c>
      <c r="O172" s="29" t="s">
        <v>121</v>
      </c>
      <c r="P172" s="29" t="s">
        <v>35</v>
      </c>
      <c r="Q172" s="29" t="s">
        <v>36</v>
      </c>
      <c r="R172" s="79" t="s">
        <v>37</v>
      </c>
    </row>
    <row r="173" spans="1:18" s="37" customFormat="1" ht="120" x14ac:dyDescent="0.25">
      <c r="A173" s="77" t="s">
        <v>48</v>
      </c>
      <c r="B173" s="31" t="s">
        <v>49</v>
      </c>
      <c r="C173" s="31" t="s">
        <v>117</v>
      </c>
      <c r="D173" s="31" t="s">
        <v>127</v>
      </c>
      <c r="E173" s="31" t="s">
        <v>128</v>
      </c>
      <c r="F173" s="31">
        <v>80111600</v>
      </c>
      <c r="G173" s="49" t="s">
        <v>209</v>
      </c>
      <c r="H173" s="31" t="s">
        <v>43</v>
      </c>
      <c r="I173" s="31" t="s">
        <v>31</v>
      </c>
      <c r="J173" s="31" t="s">
        <v>54</v>
      </c>
      <c r="K173" s="31" t="s">
        <v>32</v>
      </c>
      <c r="L173" s="40">
        <v>10</v>
      </c>
      <c r="M173" s="32">
        <v>4500000</v>
      </c>
      <c r="N173" s="30">
        <f t="shared" ref="N173:N204" si="56">+M173*L173</f>
        <v>45000000</v>
      </c>
      <c r="O173" s="29" t="s">
        <v>210</v>
      </c>
      <c r="P173" s="29" t="s">
        <v>35</v>
      </c>
      <c r="Q173" s="29" t="s">
        <v>36</v>
      </c>
      <c r="R173" s="79" t="s">
        <v>37</v>
      </c>
    </row>
    <row r="174" spans="1:18" s="37" customFormat="1" ht="120" x14ac:dyDescent="0.25">
      <c r="A174" s="77" t="s">
        <v>48</v>
      </c>
      <c r="B174" s="31" t="s">
        <v>49</v>
      </c>
      <c r="C174" s="31" t="s">
        <v>117</v>
      </c>
      <c r="D174" s="31" t="s">
        <v>127</v>
      </c>
      <c r="E174" s="31" t="s">
        <v>128</v>
      </c>
      <c r="F174" s="31">
        <v>80111600</v>
      </c>
      <c r="G174" s="49" t="s">
        <v>211</v>
      </c>
      <c r="H174" s="31" t="s">
        <v>43</v>
      </c>
      <c r="I174" s="31" t="s">
        <v>31</v>
      </c>
      <c r="J174" s="31" t="s">
        <v>54</v>
      </c>
      <c r="K174" s="31" t="s">
        <v>32</v>
      </c>
      <c r="L174" s="40">
        <v>5</v>
      </c>
      <c r="M174" s="32">
        <v>4638333</v>
      </c>
      <c r="N174" s="30">
        <f t="shared" si="56"/>
        <v>23191665</v>
      </c>
      <c r="O174" s="29" t="s">
        <v>210</v>
      </c>
      <c r="P174" s="29" t="s">
        <v>35</v>
      </c>
      <c r="Q174" s="29" t="s">
        <v>36</v>
      </c>
      <c r="R174" s="79" t="s">
        <v>37</v>
      </c>
    </row>
    <row r="175" spans="1:18" s="37" customFormat="1" ht="120" x14ac:dyDescent="0.25">
      <c r="A175" s="77" t="s">
        <v>48</v>
      </c>
      <c r="B175" s="31" t="s">
        <v>49</v>
      </c>
      <c r="C175" s="31" t="s">
        <v>117</v>
      </c>
      <c r="D175" s="31" t="s">
        <v>127</v>
      </c>
      <c r="E175" s="31" t="s">
        <v>128</v>
      </c>
      <c r="F175" s="31">
        <v>80111600</v>
      </c>
      <c r="G175" s="49" t="s">
        <v>211</v>
      </c>
      <c r="H175" s="31" t="s">
        <v>43</v>
      </c>
      <c r="I175" s="31" t="s">
        <v>31</v>
      </c>
      <c r="J175" s="31" t="s">
        <v>84</v>
      </c>
      <c r="K175" s="31" t="s">
        <v>125</v>
      </c>
      <c r="L175" s="40">
        <v>5</v>
      </c>
      <c r="M175" s="32">
        <v>4638333</v>
      </c>
      <c r="N175" s="30">
        <f t="shared" si="56"/>
        <v>23191665</v>
      </c>
      <c r="O175" s="29" t="s">
        <v>210</v>
      </c>
      <c r="P175" s="29" t="s">
        <v>35</v>
      </c>
      <c r="Q175" s="29" t="s">
        <v>36</v>
      </c>
      <c r="R175" s="79" t="s">
        <v>37</v>
      </c>
    </row>
    <row r="176" spans="1:18" s="37" customFormat="1" ht="120" x14ac:dyDescent="0.25">
      <c r="A176" s="77" t="s">
        <v>48</v>
      </c>
      <c r="B176" s="31" t="s">
        <v>49</v>
      </c>
      <c r="C176" s="31" t="s">
        <v>117</v>
      </c>
      <c r="D176" s="31" t="s">
        <v>127</v>
      </c>
      <c r="E176" s="31" t="s">
        <v>128</v>
      </c>
      <c r="F176" s="31">
        <v>80111600</v>
      </c>
      <c r="G176" s="49" t="s">
        <v>212</v>
      </c>
      <c r="H176" s="31" t="s">
        <v>30</v>
      </c>
      <c r="I176" s="31" t="s">
        <v>31</v>
      </c>
      <c r="J176" s="31" t="s">
        <v>54</v>
      </c>
      <c r="K176" s="31" t="s">
        <v>32</v>
      </c>
      <c r="L176" s="40">
        <v>5</v>
      </c>
      <c r="M176" s="32">
        <v>4120000</v>
      </c>
      <c r="N176" s="30">
        <f t="shared" si="56"/>
        <v>20600000</v>
      </c>
      <c r="O176" s="29" t="s">
        <v>210</v>
      </c>
      <c r="P176" s="29" t="s">
        <v>35</v>
      </c>
      <c r="Q176" s="29" t="s">
        <v>36</v>
      </c>
      <c r="R176" s="79" t="s">
        <v>37</v>
      </c>
    </row>
    <row r="177" spans="1:18" s="37" customFormat="1" ht="120" x14ac:dyDescent="0.25">
      <c r="A177" s="77" t="s">
        <v>48</v>
      </c>
      <c r="B177" s="31" t="s">
        <v>49</v>
      </c>
      <c r="C177" s="31" t="s">
        <v>117</v>
      </c>
      <c r="D177" s="31" t="s">
        <v>127</v>
      </c>
      <c r="E177" s="31" t="s">
        <v>128</v>
      </c>
      <c r="F177" s="31">
        <v>80111600</v>
      </c>
      <c r="G177" s="49" t="s">
        <v>212</v>
      </c>
      <c r="H177" s="31" t="s">
        <v>30</v>
      </c>
      <c r="I177" s="31" t="s">
        <v>31</v>
      </c>
      <c r="J177" s="31" t="s">
        <v>38</v>
      </c>
      <c r="K177" s="31" t="s">
        <v>39</v>
      </c>
      <c r="L177" s="40">
        <v>4</v>
      </c>
      <c r="M177" s="32">
        <v>4120000</v>
      </c>
      <c r="N177" s="30">
        <f t="shared" si="56"/>
        <v>16480000</v>
      </c>
      <c r="O177" s="29" t="s">
        <v>210</v>
      </c>
      <c r="P177" s="29" t="s">
        <v>35</v>
      </c>
      <c r="Q177" s="29" t="s">
        <v>36</v>
      </c>
      <c r="R177" s="79" t="s">
        <v>37</v>
      </c>
    </row>
    <row r="178" spans="1:18" s="37" customFormat="1" ht="120" x14ac:dyDescent="0.25">
      <c r="A178" s="77" t="s">
        <v>48</v>
      </c>
      <c r="B178" s="31" t="s">
        <v>49</v>
      </c>
      <c r="C178" s="31" t="s">
        <v>117</v>
      </c>
      <c r="D178" s="31" t="s">
        <v>127</v>
      </c>
      <c r="E178" s="31" t="s">
        <v>128</v>
      </c>
      <c r="F178" s="31">
        <v>80111600</v>
      </c>
      <c r="G178" s="49" t="s">
        <v>213</v>
      </c>
      <c r="H178" s="31" t="s">
        <v>30</v>
      </c>
      <c r="I178" s="31" t="s">
        <v>31</v>
      </c>
      <c r="J178" s="31" t="s">
        <v>54</v>
      </c>
      <c r="K178" s="31" t="s">
        <v>32</v>
      </c>
      <c r="L178" s="40">
        <v>5</v>
      </c>
      <c r="M178" s="32">
        <v>2884000</v>
      </c>
      <c r="N178" s="30">
        <f t="shared" si="56"/>
        <v>14420000</v>
      </c>
      <c r="O178" s="29" t="s">
        <v>210</v>
      </c>
      <c r="P178" s="29" t="s">
        <v>35</v>
      </c>
      <c r="Q178" s="29" t="s">
        <v>36</v>
      </c>
      <c r="R178" s="79" t="s">
        <v>37</v>
      </c>
    </row>
    <row r="179" spans="1:18" s="37" customFormat="1" ht="120" x14ac:dyDescent="0.25">
      <c r="A179" s="77" t="s">
        <v>48</v>
      </c>
      <c r="B179" s="31" t="s">
        <v>49</v>
      </c>
      <c r="C179" s="31" t="s">
        <v>117</v>
      </c>
      <c r="D179" s="31" t="s">
        <v>127</v>
      </c>
      <c r="E179" s="31" t="s">
        <v>128</v>
      </c>
      <c r="F179" s="31">
        <v>80111600</v>
      </c>
      <c r="G179" s="49" t="s">
        <v>213</v>
      </c>
      <c r="H179" s="31" t="s">
        <v>30</v>
      </c>
      <c r="I179" s="31" t="s">
        <v>31</v>
      </c>
      <c r="J179" s="31" t="s">
        <v>38</v>
      </c>
      <c r="K179" s="31" t="s">
        <v>39</v>
      </c>
      <c r="L179" s="40">
        <v>4</v>
      </c>
      <c r="M179" s="32">
        <v>2884000</v>
      </c>
      <c r="N179" s="30">
        <f t="shared" si="56"/>
        <v>11536000</v>
      </c>
      <c r="O179" s="29" t="s">
        <v>210</v>
      </c>
      <c r="P179" s="29" t="s">
        <v>35</v>
      </c>
      <c r="Q179" s="29" t="s">
        <v>36</v>
      </c>
      <c r="R179" s="79" t="s">
        <v>37</v>
      </c>
    </row>
    <row r="180" spans="1:18" s="37" customFormat="1" ht="120" x14ac:dyDescent="0.25">
      <c r="A180" s="77" t="s">
        <v>48</v>
      </c>
      <c r="B180" s="31" t="s">
        <v>49</v>
      </c>
      <c r="C180" s="31" t="s">
        <v>117</v>
      </c>
      <c r="D180" s="31" t="s">
        <v>127</v>
      </c>
      <c r="E180" s="31" t="s">
        <v>128</v>
      </c>
      <c r="F180" s="31">
        <v>80111600</v>
      </c>
      <c r="G180" s="49" t="s">
        <v>214</v>
      </c>
      <c r="H180" s="31" t="s">
        <v>30</v>
      </c>
      <c r="I180" s="31" t="s">
        <v>31</v>
      </c>
      <c r="J180" s="31" t="s">
        <v>54</v>
      </c>
      <c r="K180" s="31" t="s">
        <v>32</v>
      </c>
      <c r="L180" s="40">
        <v>5</v>
      </c>
      <c r="M180" s="32">
        <v>4120000</v>
      </c>
      <c r="N180" s="30">
        <f t="shared" si="56"/>
        <v>20600000</v>
      </c>
      <c r="O180" s="29" t="s">
        <v>210</v>
      </c>
      <c r="P180" s="29" t="s">
        <v>35</v>
      </c>
      <c r="Q180" s="29" t="s">
        <v>36</v>
      </c>
      <c r="R180" s="79" t="s">
        <v>37</v>
      </c>
    </row>
    <row r="181" spans="1:18" s="37" customFormat="1" ht="120" x14ac:dyDescent="0.25">
      <c r="A181" s="77" t="s">
        <v>48</v>
      </c>
      <c r="B181" s="31" t="s">
        <v>49</v>
      </c>
      <c r="C181" s="31" t="s">
        <v>117</v>
      </c>
      <c r="D181" s="31" t="s">
        <v>127</v>
      </c>
      <c r="E181" s="31" t="s">
        <v>128</v>
      </c>
      <c r="F181" s="31">
        <v>80111600</v>
      </c>
      <c r="G181" s="49" t="s">
        <v>214</v>
      </c>
      <c r="H181" s="31" t="s">
        <v>30</v>
      </c>
      <c r="I181" s="31" t="s">
        <v>31</v>
      </c>
      <c r="J181" s="31" t="s">
        <v>84</v>
      </c>
      <c r="K181" s="31" t="s">
        <v>125</v>
      </c>
      <c r="L181" s="40">
        <v>4</v>
      </c>
      <c r="M181" s="32">
        <v>4120000</v>
      </c>
      <c r="N181" s="30">
        <f t="shared" si="56"/>
        <v>16480000</v>
      </c>
      <c r="O181" s="29" t="s">
        <v>210</v>
      </c>
      <c r="P181" s="29" t="s">
        <v>35</v>
      </c>
      <c r="Q181" s="29" t="s">
        <v>36</v>
      </c>
      <c r="R181" s="79" t="s">
        <v>37</v>
      </c>
    </row>
    <row r="182" spans="1:18" s="37" customFormat="1" ht="120" x14ac:dyDescent="0.25">
      <c r="A182" s="77" t="s">
        <v>48</v>
      </c>
      <c r="B182" s="31" t="s">
        <v>49</v>
      </c>
      <c r="C182" s="31" t="s">
        <v>117</v>
      </c>
      <c r="D182" s="31" t="s">
        <v>127</v>
      </c>
      <c r="E182" s="31" t="s">
        <v>128</v>
      </c>
      <c r="F182" s="31">
        <v>80111600</v>
      </c>
      <c r="G182" s="49" t="s">
        <v>215</v>
      </c>
      <c r="H182" s="31" t="s">
        <v>30</v>
      </c>
      <c r="I182" s="31" t="s">
        <v>31</v>
      </c>
      <c r="J182" s="31" t="s">
        <v>54</v>
      </c>
      <c r="K182" s="31" t="s">
        <v>32</v>
      </c>
      <c r="L182" s="40">
        <v>5</v>
      </c>
      <c r="M182" s="32">
        <v>2884000</v>
      </c>
      <c r="N182" s="30">
        <f t="shared" si="56"/>
        <v>14420000</v>
      </c>
      <c r="O182" s="29" t="s">
        <v>210</v>
      </c>
      <c r="P182" s="29" t="s">
        <v>35</v>
      </c>
      <c r="Q182" s="29" t="s">
        <v>36</v>
      </c>
      <c r="R182" s="79" t="s">
        <v>37</v>
      </c>
    </row>
    <row r="183" spans="1:18" s="37" customFormat="1" ht="120" x14ac:dyDescent="0.25">
      <c r="A183" s="77" t="s">
        <v>48</v>
      </c>
      <c r="B183" s="31" t="s">
        <v>49</v>
      </c>
      <c r="C183" s="31" t="s">
        <v>117</v>
      </c>
      <c r="D183" s="31" t="s">
        <v>127</v>
      </c>
      <c r="E183" s="31" t="s">
        <v>128</v>
      </c>
      <c r="F183" s="31">
        <v>80111600</v>
      </c>
      <c r="G183" s="49" t="s">
        <v>215</v>
      </c>
      <c r="H183" s="31" t="s">
        <v>30</v>
      </c>
      <c r="I183" s="31" t="s">
        <v>31</v>
      </c>
      <c r="J183" s="31" t="s">
        <v>38</v>
      </c>
      <c r="K183" s="31" t="s">
        <v>39</v>
      </c>
      <c r="L183" s="40">
        <v>4</v>
      </c>
      <c r="M183" s="32">
        <v>2884000</v>
      </c>
      <c r="N183" s="30">
        <f t="shared" si="56"/>
        <v>11536000</v>
      </c>
      <c r="O183" s="29" t="s">
        <v>210</v>
      </c>
      <c r="P183" s="29" t="s">
        <v>35</v>
      </c>
      <c r="Q183" s="29" t="s">
        <v>36</v>
      </c>
      <c r="R183" s="79" t="s">
        <v>37</v>
      </c>
    </row>
    <row r="184" spans="1:18" s="37" customFormat="1" ht="120" x14ac:dyDescent="0.25">
      <c r="A184" s="77" t="s">
        <v>48</v>
      </c>
      <c r="B184" s="31" t="s">
        <v>49</v>
      </c>
      <c r="C184" s="31" t="s">
        <v>117</v>
      </c>
      <c r="D184" s="31" t="s">
        <v>127</v>
      </c>
      <c r="E184" s="31" t="s">
        <v>128</v>
      </c>
      <c r="F184" s="31">
        <v>80111600</v>
      </c>
      <c r="G184" s="49" t="s">
        <v>216</v>
      </c>
      <c r="H184" s="31" t="s">
        <v>30</v>
      </c>
      <c r="I184" s="31" t="s">
        <v>31</v>
      </c>
      <c r="J184" s="31" t="s">
        <v>54</v>
      </c>
      <c r="K184" s="31" t="s">
        <v>32</v>
      </c>
      <c r="L184" s="40">
        <v>5</v>
      </c>
      <c r="M184" s="32">
        <v>2884000</v>
      </c>
      <c r="N184" s="30">
        <f t="shared" si="56"/>
        <v>14420000</v>
      </c>
      <c r="O184" s="29" t="s">
        <v>210</v>
      </c>
      <c r="P184" s="29" t="s">
        <v>35</v>
      </c>
      <c r="Q184" s="29" t="s">
        <v>36</v>
      </c>
      <c r="R184" s="79" t="s">
        <v>37</v>
      </c>
    </row>
    <row r="185" spans="1:18" s="37" customFormat="1" ht="120" x14ac:dyDescent="0.25">
      <c r="A185" s="77" t="s">
        <v>48</v>
      </c>
      <c r="B185" s="31" t="s">
        <v>49</v>
      </c>
      <c r="C185" s="31" t="s">
        <v>117</v>
      </c>
      <c r="D185" s="31" t="s">
        <v>127</v>
      </c>
      <c r="E185" s="31" t="s">
        <v>128</v>
      </c>
      <c r="F185" s="31">
        <v>80111600</v>
      </c>
      <c r="G185" s="49" t="s">
        <v>216</v>
      </c>
      <c r="H185" s="31" t="s">
        <v>30</v>
      </c>
      <c r="I185" s="31" t="s">
        <v>31</v>
      </c>
      <c r="J185" s="31" t="s">
        <v>38</v>
      </c>
      <c r="K185" s="31" t="s">
        <v>39</v>
      </c>
      <c r="L185" s="40">
        <v>3</v>
      </c>
      <c r="M185" s="32">
        <v>2884000</v>
      </c>
      <c r="N185" s="30">
        <f t="shared" si="56"/>
        <v>8652000</v>
      </c>
      <c r="O185" s="29" t="s">
        <v>210</v>
      </c>
      <c r="P185" s="29" t="s">
        <v>35</v>
      </c>
      <c r="Q185" s="29" t="s">
        <v>36</v>
      </c>
      <c r="R185" s="79" t="s">
        <v>37</v>
      </c>
    </row>
    <row r="186" spans="1:18" s="37" customFormat="1" ht="120" x14ac:dyDescent="0.25">
      <c r="A186" s="77" t="s">
        <v>48</v>
      </c>
      <c r="B186" s="31" t="s">
        <v>49</v>
      </c>
      <c r="C186" s="31" t="s">
        <v>117</v>
      </c>
      <c r="D186" s="31" t="s">
        <v>127</v>
      </c>
      <c r="E186" s="31" t="s">
        <v>128</v>
      </c>
      <c r="F186" s="31">
        <v>80111600</v>
      </c>
      <c r="G186" s="49" t="s">
        <v>217</v>
      </c>
      <c r="H186" s="31" t="s">
        <v>30</v>
      </c>
      <c r="I186" s="31" t="s">
        <v>31</v>
      </c>
      <c r="J186" s="31" t="s">
        <v>54</v>
      </c>
      <c r="K186" s="31" t="s">
        <v>32</v>
      </c>
      <c r="L186" s="40">
        <v>5</v>
      </c>
      <c r="M186" s="32">
        <v>2500000</v>
      </c>
      <c r="N186" s="30">
        <f t="shared" si="56"/>
        <v>12500000</v>
      </c>
      <c r="O186" s="29" t="s">
        <v>210</v>
      </c>
      <c r="P186" s="29" t="s">
        <v>35</v>
      </c>
      <c r="Q186" s="29" t="s">
        <v>36</v>
      </c>
      <c r="R186" s="79" t="s">
        <v>37</v>
      </c>
    </row>
    <row r="187" spans="1:18" s="37" customFormat="1" ht="120" x14ac:dyDescent="0.25">
      <c r="A187" s="77" t="s">
        <v>48</v>
      </c>
      <c r="B187" s="31" t="s">
        <v>49</v>
      </c>
      <c r="C187" s="31" t="s">
        <v>117</v>
      </c>
      <c r="D187" s="31" t="s">
        <v>127</v>
      </c>
      <c r="E187" s="31" t="s">
        <v>128</v>
      </c>
      <c r="F187" s="31">
        <v>80111600</v>
      </c>
      <c r="G187" s="49" t="s">
        <v>217</v>
      </c>
      <c r="H187" s="31" t="s">
        <v>30</v>
      </c>
      <c r="I187" s="31" t="s">
        <v>31</v>
      </c>
      <c r="J187" s="31" t="s">
        <v>84</v>
      </c>
      <c r="K187" s="31" t="s">
        <v>125</v>
      </c>
      <c r="L187" s="40">
        <v>3</v>
      </c>
      <c r="M187" s="32">
        <v>2500000</v>
      </c>
      <c r="N187" s="30">
        <f t="shared" si="56"/>
        <v>7500000</v>
      </c>
      <c r="O187" s="29" t="s">
        <v>210</v>
      </c>
      <c r="P187" s="29" t="s">
        <v>35</v>
      </c>
      <c r="Q187" s="29" t="s">
        <v>36</v>
      </c>
      <c r="R187" s="79" t="s">
        <v>37</v>
      </c>
    </row>
    <row r="188" spans="1:18" s="37" customFormat="1" ht="120" x14ac:dyDescent="0.25">
      <c r="A188" s="77" t="s">
        <v>48</v>
      </c>
      <c r="B188" s="31" t="s">
        <v>49</v>
      </c>
      <c r="C188" s="31" t="s">
        <v>117</v>
      </c>
      <c r="D188" s="31" t="s">
        <v>127</v>
      </c>
      <c r="E188" s="31" t="s">
        <v>128</v>
      </c>
      <c r="F188" s="31">
        <v>80111600</v>
      </c>
      <c r="G188" s="49" t="s">
        <v>218</v>
      </c>
      <c r="H188" s="31" t="s">
        <v>30</v>
      </c>
      <c r="I188" s="31" t="s">
        <v>31</v>
      </c>
      <c r="J188" s="31" t="s">
        <v>54</v>
      </c>
      <c r="K188" s="31" t="s">
        <v>32</v>
      </c>
      <c r="L188" s="40">
        <v>5</v>
      </c>
      <c r="M188" s="32">
        <v>2884000</v>
      </c>
      <c r="N188" s="30">
        <f t="shared" si="56"/>
        <v>14420000</v>
      </c>
      <c r="O188" s="29" t="s">
        <v>210</v>
      </c>
      <c r="P188" s="29" t="s">
        <v>35</v>
      </c>
      <c r="Q188" s="29" t="s">
        <v>36</v>
      </c>
      <c r="R188" s="79" t="s">
        <v>37</v>
      </c>
    </row>
    <row r="189" spans="1:18" s="37" customFormat="1" ht="120" x14ac:dyDescent="0.25">
      <c r="A189" s="77" t="s">
        <v>48</v>
      </c>
      <c r="B189" s="31" t="s">
        <v>49</v>
      </c>
      <c r="C189" s="31" t="s">
        <v>117</v>
      </c>
      <c r="D189" s="31" t="s">
        <v>127</v>
      </c>
      <c r="E189" s="31" t="s">
        <v>128</v>
      </c>
      <c r="F189" s="31">
        <v>80111600</v>
      </c>
      <c r="G189" s="49" t="s">
        <v>218</v>
      </c>
      <c r="H189" s="31" t="s">
        <v>30</v>
      </c>
      <c r="I189" s="31" t="s">
        <v>31</v>
      </c>
      <c r="J189" s="31" t="s">
        <v>38</v>
      </c>
      <c r="K189" s="31" t="s">
        <v>39</v>
      </c>
      <c r="L189" s="40">
        <v>4</v>
      </c>
      <c r="M189" s="32">
        <v>2884000</v>
      </c>
      <c r="N189" s="30">
        <f t="shared" si="56"/>
        <v>11536000</v>
      </c>
      <c r="O189" s="29" t="s">
        <v>210</v>
      </c>
      <c r="P189" s="29" t="s">
        <v>35</v>
      </c>
      <c r="Q189" s="29" t="s">
        <v>36</v>
      </c>
      <c r="R189" s="79" t="s">
        <v>37</v>
      </c>
    </row>
    <row r="190" spans="1:18" s="37" customFormat="1" ht="120" x14ac:dyDescent="0.25">
      <c r="A190" s="77" t="s">
        <v>48</v>
      </c>
      <c r="B190" s="31" t="s">
        <v>49</v>
      </c>
      <c r="C190" s="31" t="s">
        <v>117</v>
      </c>
      <c r="D190" s="31" t="s">
        <v>127</v>
      </c>
      <c r="E190" s="31" t="s">
        <v>128</v>
      </c>
      <c r="F190" s="31">
        <v>80111600</v>
      </c>
      <c r="G190" s="49" t="s">
        <v>219</v>
      </c>
      <c r="H190" s="31" t="s">
        <v>30</v>
      </c>
      <c r="I190" s="31" t="s">
        <v>31</v>
      </c>
      <c r="J190" s="31" t="s">
        <v>54</v>
      </c>
      <c r="K190" s="31" t="s">
        <v>32</v>
      </c>
      <c r="L190" s="40">
        <v>5</v>
      </c>
      <c r="M190" s="32">
        <v>2500000</v>
      </c>
      <c r="N190" s="30">
        <f t="shared" si="56"/>
        <v>12500000</v>
      </c>
      <c r="O190" s="29" t="s">
        <v>210</v>
      </c>
      <c r="P190" s="29" t="s">
        <v>35</v>
      </c>
      <c r="Q190" s="29" t="s">
        <v>36</v>
      </c>
      <c r="R190" s="79" t="s">
        <v>37</v>
      </c>
    </row>
    <row r="191" spans="1:18" s="37" customFormat="1" ht="120" x14ac:dyDescent="0.25">
      <c r="A191" s="77" t="s">
        <v>48</v>
      </c>
      <c r="B191" s="31" t="s">
        <v>49</v>
      </c>
      <c r="C191" s="31" t="s">
        <v>117</v>
      </c>
      <c r="D191" s="31" t="s">
        <v>127</v>
      </c>
      <c r="E191" s="31" t="s">
        <v>128</v>
      </c>
      <c r="F191" s="31">
        <v>80111600</v>
      </c>
      <c r="G191" s="49" t="s">
        <v>219</v>
      </c>
      <c r="H191" s="31" t="s">
        <v>30</v>
      </c>
      <c r="I191" s="31" t="s">
        <v>31</v>
      </c>
      <c r="J191" s="31" t="s">
        <v>38</v>
      </c>
      <c r="K191" s="31" t="s">
        <v>39</v>
      </c>
      <c r="L191" s="40">
        <v>4</v>
      </c>
      <c r="M191" s="32">
        <v>2500000</v>
      </c>
      <c r="N191" s="30">
        <f t="shared" si="56"/>
        <v>10000000</v>
      </c>
      <c r="O191" s="29" t="s">
        <v>210</v>
      </c>
      <c r="P191" s="29" t="s">
        <v>35</v>
      </c>
      <c r="Q191" s="29" t="s">
        <v>36</v>
      </c>
      <c r="R191" s="79" t="s">
        <v>37</v>
      </c>
    </row>
    <row r="192" spans="1:18" s="37" customFormat="1" ht="120" x14ac:dyDescent="0.25">
      <c r="A192" s="77" t="s">
        <v>48</v>
      </c>
      <c r="B192" s="31" t="s">
        <v>49</v>
      </c>
      <c r="C192" s="31" t="s">
        <v>117</v>
      </c>
      <c r="D192" s="31" t="s">
        <v>127</v>
      </c>
      <c r="E192" s="31" t="s">
        <v>128</v>
      </c>
      <c r="F192" s="31">
        <v>80111600</v>
      </c>
      <c r="G192" s="49" t="s">
        <v>220</v>
      </c>
      <c r="H192" s="31" t="s">
        <v>30</v>
      </c>
      <c r="I192" s="31" t="s">
        <v>31</v>
      </c>
      <c r="J192" s="31" t="s">
        <v>54</v>
      </c>
      <c r="K192" s="31" t="s">
        <v>32</v>
      </c>
      <c r="L192" s="40">
        <v>5</v>
      </c>
      <c r="M192" s="32">
        <v>2500000</v>
      </c>
      <c r="N192" s="30">
        <f t="shared" si="56"/>
        <v>12500000</v>
      </c>
      <c r="O192" s="29" t="s">
        <v>210</v>
      </c>
      <c r="P192" s="29" t="s">
        <v>35</v>
      </c>
      <c r="Q192" s="29" t="s">
        <v>36</v>
      </c>
      <c r="R192" s="79" t="s">
        <v>37</v>
      </c>
    </row>
    <row r="193" spans="1:18" s="37" customFormat="1" ht="120" x14ac:dyDescent="0.25">
      <c r="A193" s="77" t="s">
        <v>48</v>
      </c>
      <c r="B193" s="31" t="s">
        <v>49</v>
      </c>
      <c r="C193" s="31" t="s">
        <v>117</v>
      </c>
      <c r="D193" s="31" t="s">
        <v>127</v>
      </c>
      <c r="E193" s="31" t="s">
        <v>128</v>
      </c>
      <c r="F193" s="31">
        <v>80111600</v>
      </c>
      <c r="G193" s="49" t="s">
        <v>220</v>
      </c>
      <c r="H193" s="31" t="s">
        <v>30</v>
      </c>
      <c r="I193" s="31" t="s">
        <v>31</v>
      </c>
      <c r="J193" s="31" t="s">
        <v>84</v>
      </c>
      <c r="K193" s="31" t="s">
        <v>125</v>
      </c>
      <c r="L193" s="40">
        <v>3</v>
      </c>
      <c r="M193" s="32">
        <v>2500000</v>
      </c>
      <c r="N193" s="30">
        <f t="shared" si="56"/>
        <v>7500000</v>
      </c>
      <c r="O193" s="29" t="s">
        <v>210</v>
      </c>
      <c r="P193" s="29" t="s">
        <v>35</v>
      </c>
      <c r="Q193" s="29" t="s">
        <v>36</v>
      </c>
      <c r="R193" s="79" t="s">
        <v>37</v>
      </c>
    </row>
    <row r="194" spans="1:18" s="37" customFormat="1" ht="120" x14ac:dyDescent="0.25">
      <c r="A194" s="77" t="s">
        <v>48</v>
      </c>
      <c r="B194" s="31" t="s">
        <v>49</v>
      </c>
      <c r="C194" s="31" t="s">
        <v>117</v>
      </c>
      <c r="D194" s="31" t="s">
        <v>127</v>
      </c>
      <c r="E194" s="31" t="s">
        <v>128</v>
      </c>
      <c r="F194" s="31">
        <v>80111600</v>
      </c>
      <c r="G194" s="49" t="s">
        <v>221</v>
      </c>
      <c r="H194" s="31" t="s">
        <v>30</v>
      </c>
      <c r="I194" s="31" t="s">
        <v>31</v>
      </c>
      <c r="J194" s="31" t="s">
        <v>54</v>
      </c>
      <c r="K194" s="31" t="s">
        <v>32</v>
      </c>
      <c r="L194" s="40">
        <v>5</v>
      </c>
      <c r="M194" s="32">
        <v>3800000</v>
      </c>
      <c r="N194" s="30">
        <f t="shared" si="56"/>
        <v>19000000</v>
      </c>
      <c r="O194" s="29" t="s">
        <v>210</v>
      </c>
      <c r="P194" s="29" t="s">
        <v>35</v>
      </c>
      <c r="Q194" s="29" t="s">
        <v>36</v>
      </c>
      <c r="R194" s="79" t="s">
        <v>37</v>
      </c>
    </row>
    <row r="195" spans="1:18" s="37" customFormat="1" ht="120" x14ac:dyDescent="0.25">
      <c r="A195" s="77" t="s">
        <v>48</v>
      </c>
      <c r="B195" s="31" t="s">
        <v>49</v>
      </c>
      <c r="C195" s="31" t="s">
        <v>117</v>
      </c>
      <c r="D195" s="31" t="s">
        <v>127</v>
      </c>
      <c r="E195" s="31" t="s">
        <v>128</v>
      </c>
      <c r="F195" s="31">
        <v>80111600</v>
      </c>
      <c r="G195" s="49" t="s">
        <v>221</v>
      </c>
      <c r="H195" s="31" t="s">
        <v>30</v>
      </c>
      <c r="I195" s="31" t="s">
        <v>31</v>
      </c>
      <c r="J195" s="31" t="s">
        <v>38</v>
      </c>
      <c r="K195" s="31" t="s">
        <v>39</v>
      </c>
      <c r="L195" s="40">
        <v>4</v>
      </c>
      <c r="M195" s="32">
        <v>3800000</v>
      </c>
      <c r="N195" s="30">
        <f t="shared" si="56"/>
        <v>15200000</v>
      </c>
      <c r="O195" s="29" t="s">
        <v>210</v>
      </c>
      <c r="P195" s="29" t="s">
        <v>35</v>
      </c>
      <c r="Q195" s="29" t="s">
        <v>36</v>
      </c>
      <c r="R195" s="79" t="s">
        <v>37</v>
      </c>
    </row>
    <row r="196" spans="1:18" s="37" customFormat="1" ht="120" x14ac:dyDescent="0.25">
      <c r="A196" s="77" t="s">
        <v>48</v>
      </c>
      <c r="B196" s="31" t="s">
        <v>49</v>
      </c>
      <c r="C196" s="31" t="s">
        <v>117</v>
      </c>
      <c r="D196" s="31" t="s">
        <v>127</v>
      </c>
      <c r="E196" s="31" t="s">
        <v>128</v>
      </c>
      <c r="F196" s="31">
        <v>80111600</v>
      </c>
      <c r="G196" s="49" t="s">
        <v>222</v>
      </c>
      <c r="H196" s="31" t="s">
        <v>30</v>
      </c>
      <c r="I196" s="31" t="s">
        <v>31</v>
      </c>
      <c r="J196" s="31" t="s">
        <v>223</v>
      </c>
      <c r="K196" s="31" t="s">
        <v>224</v>
      </c>
      <c r="L196" s="40">
        <v>4</v>
      </c>
      <c r="M196" s="32">
        <v>2480710</v>
      </c>
      <c r="N196" s="30">
        <f t="shared" si="56"/>
        <v>9922840</v>
      </c>
      <c r="O196" s="29" t="s">
        <v>225</v>
      </c>
      <c r="P196" s="29" t="s">
        <v>35</v>
      </c>
      <c r="Q196" s="29" t="s">
        <v>36</v>
      </c>
      <c r="R196" s="79" t="s">
        <v>37</v>
      </c>
    </row>
    <row r="197" spans="1:18" s="37" customFormat="1" ht="120" x14ac:dyDescent="0.25">
      <c r="A197" s="77" t="s">
        <v>48</v>
      </c>
      <c r="B197" s="31" t="s">
        <v>49</v>
      </c>
      <c r="C197" s="31" t="s">
        <v>117</v>
      </c>
      <c r="D197" s="31" t="s">
        <v>127</v>
      </c>
      <c r="E197" s="31" t="s">
        <v>128</v>
      </c>
      <c r="F197" s="31">
        <v>80111600</v>
      </c>
      <c r="G197" s="49" t="s">
        <v>222</v>
      </c>
      <c r="H197" s="31" t="s">
        <v>30</v>
      </c>
      <c r="I197" s="31" t="s">
        <v>31</v>
      </c>
      <c r="J197" s="31" t="s">
        <v>84</v>
      </c>
      <c r="K197" s="31" t="s">
        <v>125</v>
      </c>
      <c r="L197" s="40">
        <v>5</v>
      </c>
      <c r="M197" s="32">
        <v>2480710</v>
      </c>
      <c r="N197" s="30">
        <f t="shared" si="56"/>
        <v>12403550</v>
      </c>
      <c r="O197" s="29" t="s">
        <v>225</v>
      </c>
      <c r="P197" s="29" t="s">
        <v>35</v>
      </c>
      <c r="Q197" s="29" t="s">
        <v>36</v>
      </c>
      <c r="R197" s="79" t="s">
        <v>37</v>
      </c>
    </row>
    <row r="198" spans="1:18" s="37" customFormat="1" ht="120" x14ac:dyDescent="0.25">
      <c r="A198" s="77" t="s">
        <v>48</v>
      </c>
      <c r="B198" s="31" t="s">
        <v>49</v>
      </c>
      <c r="C198" s="31" t="s">
        <v>117</v>
      </c>
      <c r="D198" s="31" t="s">
        <v>127</v>
      </c>
      <c r="E198" s="31" t="s">
        <v>128</v>
      </c>
      <c r="F198" s="31">
        <v>80111600</v>
      </c>
      <c r="G198" s="49" t="s">
        <v>222</v>
      </c>
      <c r="H198" s="31" t="s">
        <v>30</v>
      </c>
      <c r="I198" s="31" t="s">
        <v>31</v>
      </c>
      <c r="J198" s="31" t="s">
        <v>223</v>
      </c>
      <c r="K198" s="31" t="s">
        <v>224</v>
      </c>
      <c r="L198" s="40">
        <v>4</v>
      </c>
      <c r="M198" s="32">
        <v>2680710</v>
      </c>
      <c r="N198" s="30">
        <f t="shared" si="56"/>
        <v>10722840</v>
      </c>
      <c r="O198" s="29" t="s">
        <v>225</v>
      </c>
      <c r="P198" s="29" t="s">
        <v>35</v>
      </c>
      <c r="Q198" s="29" t="s">
        <v>36</v>
      </c>
      <c r="R198" s="79" t="s">
        <v>37</v>
      </c>
    </row>
    <row r="199" spans="1:18" s="37" customFormat="1" ht="120" x14ac:dyDescent="0.25">
      <c r="A199" s="77" t="s">
        <v>48</v>
      </c>
      <c r="B199" s="31" t="s">
        <v>49</v>
      </c>
      <c r="C199" s="31" t="s">
        <v>117</v>
      </c>
      <c r="D199" s="31" t="s">
        <v>127</v>
      </c>
      <c r="E199" s="31" t="s">
        <v>128</v>
      </c>
      <c r="F199" s="31">
        <v>80111600</v>
      </c>
      <c r="G199" s="49" t="s">
        <v>222</v>
      </c>
      <c r="H199" s="31" t="s">
        <v>30</v>
      </c>
      <c r="I199" s="31" t="s">
        <v>31</v>
      </c>
      <c r="J199" s="31" t="s">
        <v>125</v>
      </c>
      <c r="K199" s="31" t="s">
        <v>125</v>
      </c>
      <c r="L199" s="40">
        <v>5</v>
      </c>
      <c r="M199" s="32">
        <v>3176852</v>
      </c>
      <c r="N199" s="30">
        <f t="shared" si="56"/>
        <v>15884260</v>
      </c>
      <c r="O199" s="29" t="s">
        <v>225</v>
      </c>
      <c r="P199" s="29" t="s">
        <v>35</v>
      </c>
      <c r="Q199" s="29" t="s">
        <v>36</v>
      </c>
      <c r="R199" s="79" t="s">
        <v>37</v>
      </c>
    </row>
    <row r="200" spans="1:18" s="37" customFormat="1" ht="120" x14ac:dyDescent="0.25">
      <c r="A200" s="77" t="s">
        <v>48</v>
      </c>
      <c r="B200" s="31" t="s">
        <v>49</v>
      </c>
      <c r="C200" s="31" t="s">
        <v>117</v>
      </c>
      <c r="D200" s="31" t="s">
        <v>127</v>
      </c>
      <c r="E200" s="31" t="s">
        <v>128</v>
      </c>
      <c r="F200" s="31">
        <v>80111600</v>
      </c>
      <c r="G200" s="49" t="s">
        <v>222</v>
      </c>
      <c r="H200" s="31" t="s">
        <v>30</v>
      </c>
      <c r="I200" s="31" t="s">
        <v>31</v>
      </c>
      <c r="J200" s="31" t="s">
        <v>223</v>
      </c>
      <c r="K200" s="31" t="s">
        <v>224</v>
      </c>
      <c r="L200" s="40">
        <v>4</v>
      </c>
      <c r="M200" s="32">
        <v>2480710</v>
      </c>
      <c r="N200" s="30">
        <f t="shared" si="56"/>
        <v>9922840</v>
      </c>
      <c r="O200" s="29" t="s">
        <v>225</v>
      </c>
      <c r="P200" s="29" t="s">
        <v>35</v>
      </c>
      <c r="Q200" s="29" t="s">
        <v>36</v>
      </c>
      <c r="R200" s="79" t="s">
        <v>37</v>
      </c>
    </row>
    <row r="201" spans="1:18" s="37" customFormat="1" ht="120" x14ac:dyDescent="0.25">
      <c r="A201" s="77" t="s">
        <v>48</v>
      </c>
      <c r="B201" s="31" t="s">
        <v>49</v>
      </c>
      <c r="C201" s="31" t="s">
        <v>117</v>
      </c>
      <c r="D201" s="31" t="s">
        <v>127</v>
      </c>
      <c r="E201" s="31" t="s">
        <v>128</v>
      </c>
      <c r="F201" s="31">
        <v>80111600</v>
      </c>
      <c r="G201" s="49" t="s">
        <v>222</v>
      </c>
      <c r="H201" s="101" t="s">
        <v>30</v>
      </c>
      <c r="I201" s="101" t="s">
        <v>31</v>
      </c>
      <c r="J201" s="31" t="s">
        <v>38</v>
      </c>
      <c r="K201" s="31" t="s">
        <v>39</v>
      </c>
      <c r="L201" s="100">
        <v>4</v>
      </c>
      <c r="M201" s="97">
        <v>2480710</v>
      </c>
      <c r="N201" s="30">
        <v>9922840</v>
      </c>
      <c r="O201" s="29" t="s">
        <v>225</v>
      </c>
      <c r="P201" s="29" t="s">
        <v>35</v>
      </c>
      <c r="Q201" s="29" t="s">
        <v>36</v>
      </c>
      <c r="R201" s="79" t="s">
        <v>37</v>
      </c>
    </row>
    <row r="202" spans="1:18" s="37" customFormat="1" ht="120" x14ac:dyDescent="0.25">
      <c r="A202" s="77" t="s">
        <v>48</v>
      </c>
      <c r="B202" s="31" t="s">
        <v>49</v>
      </c>
      <c r="C202" s="31" t="s">
        <v>117</v>
      </c>
      <c r="D202" s="31" t="s">
        <v>127</v>
      </c>
      <c r="E202" s="31" t="s">
        <v>128</v>
      </c>
      <c r="F202" s="31">
        <v>80111600</v>
      </c>
      <c r="G202" s="49" t="s">
        <v>222</v>
      </c>
      <c r="H202" s="31" t="s">
        <v>30</v>
      </c>
      <c r="I202" s="31" t="s">
        <v>31</v>
      </c>
      <c r="J202" s="31" t="s">
        <v>223</v>
      </c>
      <c r="K202" s="31" t="s">
        <v>224</v>
      </c>
      <c r="L202" s="40">
        <v>4</v>
      </c>
      <c r="M202" s="32">
        <v>2480710</v>
      </c>
      <c r="N202" s="30">
        <f t="shared" si="56"/>
        <v>9922840</v>
      </c>
      <c r="O202" s="29" t="s">
        <v>225</v>
      </c>
      <c r="P202" s="29" t="s">
        <v>35</v>
      </c>
      <c r="Q202" s="29" t="s">
        <v>36</v>
      </c>
      <c r="R202" s="79" t="s">
        <v>37</v>
      </c>
    </row>
    <row r="203" spans="1:18" s="37" customFormat="1" ht="120" x14ac:dyDescent="0.25">
      <c r="A203" s="77" t="s">
        <v>48</v>
      </c>
      <c r="B203" s="31" t="s">
        <v>49</v>
      </c>
      <c r="C203" s="31" t="s">
        <v>117</v>
      </c>
      <c r="D203" s="31" t="s">
        <v>127</v>
      </c>
      <c r="E203" s="31" t="s">
        <v>128</v>
      </c>
      <c r="F203" s="31">
        <v>80111600</v>
      </c>
      <c r="G203" s="49" t="s">
        <v>222</v>
      </c>
      <c r="H203" s="31" t="s">
        <v>30</v>
      </c>
      <c r="I203" s="31" t="s">
        <v>31</v>
      </c>
      <c r="J203" s="31" t="s">
        <v>84</v>
      </c>
      <c r="K203" s="31" t="s">
        <v>125</v>
      </c>
      <c r="L203" s="40">
        <v>5</v>
      </c>
      <c r="M203" s="32">
        <v>2480710</v>
      </c>
      <c r="N203" s="30">
        <f t="shared" si="56"/>
        <v>12403550</v>
      </c>
      <c r="O203" s="29" t="s">
        <v>225</v>
      </c>
      <c r="P203" s="29" t="s">
        <v>35</v>
      </c>
      <c r="Q203" s="29" t="s">
        <v>36</v>
      </c>
      <c r="R203" s="79" t="s">
        <v>37</v>
      </c>
    </row>
    <row r="204" spans="1:18" s="37" customFormat="1" ht="120" x14ac:dyDescent="0.25">
      <c r="A204" s="77" t="s">
        <v>48</v>
      </c>
      <c r="B204" s="31" t="s">
        <v>49</v>
      </c>
      <c r="C204" s="31" t="s">
        <v>117</v>
      </c>
      <c r="D204" s="31" t="s">
        <v>127</v>
      </c>
      <c r="E204" s="31" t="s">
        <v>128</v>
      </c>
      <c r="F204" s="31">
        <v>80111600</v>
      </c>
      <c r="G204" s="49" t="s">
        <v>222</v>
      </c>
      <c r="H204" s="31" t="s">
        <v>30</v>
      </c>
      <c r="I204" s="31" t="s">
        <v>31</v>
      </c>
      <c r="J204" s="31" t="s">
        <v>223</v>
      </c>
      <c r="K204" s="31" t="s">
        <v>224</v>
      </c>
      <c r="L204" s="40">
        <v>4</v>
      </c>
      <c r="M204" s="32">
        <v>2480710</v>
      </c>
      <c r="N204" s="30">
        <f t="shared" si="56"/>
        <v>9922840</v>
      </c>
      <c r="O204" s="29" t="s">
        <v>225</v>
      </c>
      <c r="P204" s="29" t="s">
        <v>35</v>
      </c>
      <c r="Q204" s="29" t="s">
        <v>36</v>
      </c>
      <c r="R204" s="79" t="s">
        <v>37</v>
      </c>
    </row>
    <row r="205" spans="1:18" s="37" customFormat="1" ht="120" x14ac:dyDescent="0.25">
      <c r="A205" s="77" t="s">
        <v>48</v>
      </c>
      <c r="B205" s="31" t="s">
        <v>49</v>
      </c>
      <c r="C205" s="31" t="s">
        <v>117</v>
      </c>
      <c r="D205" s="31" t="s">
        <v>127</v>
      </c>
      <c r="E205" s="31" t="s">
        <v>128</v>
      </c>
      <c r="F205" s="31">
        <v>80111600</v>
      </c>
      <c r="G205" s="49" t="s">
        <v>222</v>
      </c>
      <c r="H205" s="31" t="s">
        <v>30</v>
      </c>
      <c r="I205" s="31" t="s">
        <v>31</v>
      </c>
      <c r="J205" s="31" t="s">
        <v>38</v>
      </c>
      <c r="K205" s="31" t="s">
        <v>39</v>
      </c>
      <c r="L205" s="40">
        <v>4</v>
      </c>
      <c r="M205" s="32">
        <v>2480710</v>
      </c>
      <c r="N205" s="30">
        <f t="shared" ref="N205:N233" si="57">+M205*L205</f>
        <v>9922840</v>
      </c>
      <c r="O205" s="29" t="s">
        <v>225</v>
      </c>
      <c r="P205" s="29" t="s">
        <v>35</v>
      </c>
      <c r="Q205" s="29" t="s">
        <v>36</v>
      </c>
      <c r="R205" s="79" t="s">
        <v>37</v>
      </c>
    </row>
    <row r="206" spans="1:18" s="37" customFormat="1" ht="120" x14ac:dyDescent="0.25">
      <c r="A206" s="77" t="s">
        <v>48</v>
      </c>
      <c r="B206" s="31" t="s">
        <v>49</v>
      </c>
      <c r="C206" s="31" t="s">
        <v>117</v>
      </c>
      <c r="D206" s="31" t="s">
        <v>127</v>
      </c>
      <c r="E206" s="31" t="s">
        <v>128</v>
      </c>
      <c r="F206" s="31">
        <v>80111600</v>
      </c>
      <c r="G206" s="49" t="s">
        <v>222</v>
      </c>
      <c r="H206" s="31" t="s">
        <v>30</v>
      </c>
      <c r="I206" s="31" t="s">
        <v>31</v>
      </c>
      <c r="J206" s="31" t="s">
        <v>223</v>
      </c>
      <c r="K206" s="31" t="s">
        <v>224</v>
      </c>
      <c r="L206" s="40">
        <v>4</v>
      </c>
      <c r="M206" s="32">
        <v>2480710</v>
      </c>
      <c r="N206" s="30">
        <f t="shared" si="57"/>
        <v>9922840</v>
      </c>
      <c r="O206" s="29" t="s">
        <v>225</v>
      </c>
      <c r="P206" s="29" t="s">
        <v>35</v>
      </c>
      <c r="Q206" s="29" t="s">
        <v>36</v>
      </c>
      <c r="R206" s="79" t="s">
        <v>37</v>
      </c>
    </row>
    <row r="207" spans="1:18" s="37" customFormat="1" ht="120" x14ac:dyDescent="0.25">
      <c r="A207" s="77" t="s">
        <v>48</v>
      </c>
      <c r="B207" s="31" t="s">
        <v>49</v>
      </c>
      <c r="C207" s="31" t="s">
        <v>117</v>
      </c>
      <c r="D207" s="31" t="s">
        <v>127</v>
      </c>
      <c r="E207" s="31" t="s">
        <v>128</v>
      </c>
      <c r="F207" s="31">
        <v>80111600</v>
      </c>
      <c r="G207" s="49" t="s">
        <v>222</v>
      </c>
      <c r="H207" s="31" t="s">
        <v>30</v>
      </c>
      <c r="I207" s="31" t="s">
        <v>31</v>
      </c>
      <c r="J207" s="31" t="s">
        <v>38</v>
      </c>
      <c r="K207" s="31" t="s">
        <v>39</v>
      </c>
      <c r="L207" s="40">
        <v>4</v>
      </c>
      <c r="M207" s="32">
        <v>2480710</v>
      </c>
      <c r="N207" s="30">
        <f t="shared" si="57"/>
        <v>9922840</v>
      </c>
      <c r="O207" s="29" t="s">
        <v>225</v>
      </c>
      <c r="P207" s="29" t="s">
        <v>35</v>
      </c>
      <c r="Q207" s="29" t="s">
        <v>36</v>
      </c>
      <c r="R207" s="79" t="s">
        <v>37</v>
      </c>
    </row>
    <row r="208" spans="1:18" s="37" customFormat="1" ht="120" x14ac:dyDescent="0.25">
      <c r="A208" s="77" t="s">
        <v>48</v>
      </c>
      <c r="B208" s="31" t="s">
        <v>49</v>
      </c>
      <c r="C208" s="31" t="s">
        <v>117</v>
      </c>
      <c r="D208" s="31" t="s">
        <v>127</v>
      </c>
      <c r="E208" s="31" t="s">
        <v>128</v>
      </c>
      <c r="F208" s="31">
        <v>80111600</v>
      </c>
      <c r="G208" s="49" t="s">
        <v>226</v>
      </c>
      <c r="H208" s="31" t="s">
        <v>30</v>
      </c>
      <c r="I208" s="31" t="s">
        <v>31</v>
      </c>
      <c r="J208" s="31" t="s">
        <v>223</v>
      </c>
      <c r="K208" s="31" t="s">
        <v>224</v>
      </c>
      <c r="L208" s="40">
        <v>4</v>
      </c>
      <c r="M208" s="32">
        <v>3500000</v>
      </c>
      <c r="N208" s="30">
        <f t="shared" si="57"/>
        <v>14000000</v>
      </c>
      <c r="O208" s="31" t="s">
        <v>225</v>
      </c>
      <c r="P208" s="31" t="s">
        <v>35</v>
      </c>
      <c r="Q208" s="26" t="s">
        <v>36</v>
      </c>
      <c r="R208" s="78" t="s">
        <v>37</v>
      </c>
    </row>
    <row r="209" spans="1:18" s="37" customFormat="1" ht="120" x14ac:dyDescent="0.25">
      <c r="A209" s="77" t="s">
        <v>48</v>
      </c>
      <c r="B209" s="31" t="s">
        <v>49</v>
      </c>
      <c r="C209" s="31" t="s">
        <v>117</v>
      </c>
      <c r="D209" s="31" t="s">
        <v>127</v>
      </c>
      <c r="E209" s="31" t="s">
        <v>128</v>
      </c>
      <c r="F209" s="98">
        <v>80111600</v>
      </c>
      <c r="G209" s="49" t="s">
        <v>227</v>
      </c>
      <c r="H209" s="99" t="s">
        <v>30</v>
      </c>
      <c r="I209" s="99" t="s">
        <v>31</v>
      </c>
      <c r="J209" s="31" t="s">
        <v>39</v>
      </c>
      <c r="K209" s="31" t="s">
        <v>39</v>
      </c>
      <c r="L209" s="100">
        <v>4</v>
      </c>
      <c r="M209" s="32">
        <v>2480710</v>
      </c>
      <c r="N209" s="30">
        <v>9922840</v>
      </c>
      <c r="O209" s="31" t="s">
        <v>225</v>
      </c>
      <c r="P209" s="31" t="s">
        <v>35</v>
      </c>
      <c r="Q209" s="26" t="s">
        <v>36</v>
      </c>
      <c r="R209" s="78" t="s">
        <v>37</v>
      </c>
    </row>
    <row r="210" spans="1:18" s="37" customFormat="1" ht="120" x14ac:dyDescent="0.25">
      <c r="A210" s="77" t="s">
        <v>48</v>
      </c>
      <c r="B210" s="31" t="s">
        <v>49</v>
      </c>
      <c r="C210" s="31" t="s">
        <v>117</v>
      </c>
      <c r="D210" s="31" t="s">
        <v>127</v>
      </c>
      <c r="E210" s="31" t="s">
        <v>128</v>
      </c>
      <c r="F210" s="31">
        <v>80111600</v>
      </c>
      <c r="G210" s="49" t="s">
        <v>226</v>
      </c>
      <c r="H210" s="31" t="s">
        <v>30</v>
      </c>
      <c r="I210" s="31" t="s">
        <v>31</v>
      </c>
      <c r="J210" s="31" t="s">
        <v>223</v>
      </c>
      <c r="K210" s="31" t="s">
        <v>224</v>
      </c>
      <c r="L210" s="40">
        <v>4</v>
      </c>
      <c r="M210" s="32">
        <v>3508000</v>
      </c>
      <c r="N210" s="30">
        <f t="shared" si="57"/>
        <v>14032000</v>
      </c>
      <c r="O210" s="31" t="s">
        <v>225</v>
      </c>
      <c r="P210" s="31" t="s">
        <v>35</v>
      </c>
      <c r="Q210" s="26" t="s">
        <v>36</v>
      </c>
      <c r="R210" s="78" t="s">
        <v>37</v>
      </c>
    </row>
    <row r="211" spans="1:18" s="37" customFormat="1" ht="120" x14ac:dyDescent="0.25">
      <c r="A211" s="77" t="s">
        <v>48</v>
      </c>
      <c r="B211" s="31" t="s">
        <v>49</v>
      </c>
      <c r="C211" s="31" t="s">
        <v>117</v>
      </c>
      <c r="D211" s="31" t="s">
        <v>127</v>
      </c>
      <c r="E211" s="31" t="s">
        <v>128</v>
      </c>
      <c r="F211" s="31">
        <v>80111600</v>
      </c>
      <c r="G211" s="49" t="s">
        <v>226</v>
      </c>
      <c r="H211" s="31" t="s">
        <v>30</v>
      </c>
      <c r="I211" s="31" t="s">
        <v>31</v>
      </c>
      <c r="J211" s="31" t="s">
        <v>84</v>
      </c>
      <c r="K211" s="31" t="s">
        <v>125</v>
      </c>
      <c r="L211" s="40">
        <v>5</v>
      </c>
      <c r="M211" s="32">
        <v>3508000</v>
      </c>
      <c r="N211" s="30">
        <f t="shared" si="57"/>
        <v>17540000</v>
      </c>
      <c r="O211" s="31" t="s">
        <v>225</v>
      </c>
      <c r="P211" s="31" t="s">
        <v>35</v>
      </c>
      <c r="Q211" s="26" t="s">
        <v>36</v>
      </c>
      <c r="R211" s="78" t="s">
        <v>37</v>
      </c>
    </row>
    <row r="212" spans="1:18" s="37" customFormat="1" ht="120" x14ac:dyDescent="0.25">
      <c r="A212" s="77" t="s">
        <v>48</v>
      </c>
      <c r="B212" s="31" t="s">
        <v>49</v>
      </c>
      <c r="C212" s="31" t="s">
        <v>117</v>
      </c>
      <c r="D212" s="31" t="s">
        <v>127</v>
      </c>
      <c r="E212" s="31" t="s">
        <v>128</v>
      </c>
      <c r="F212" s="31">
        <v>80111600</v>
      </c>
      <c r="G212" s="49" t="s">
        <v>228</v>
      </c>
      <c r="H212" s="31" t="s">
        <v>43</v>
      </c>
      <c r="I212" s="31" t="s">
        <v>31</v>
      </c>
      <c r="J212" s="31" t="s">
        <v>223</v>
      </c>
      <c r="K212" s="31" t="s">
        <v>224</v>
      </c>
      <c r="L212" s="40">
        <v>4</v>
      </c>
      <c r="M212" s="32">
        <v>3456295</v>
      </c>
      <c r="N212" s="30">
        <f t="shared" si="57"/>
        <v>13825180</v>
      </c>
      <c r="O212" s="31" t="s">
        <v>225</v>
      </c>
      <c r="P212" s="31" t="s">
        <v>35</v>
      </c>
      <c r="Q212" s="26" t="s">
        <v>36</v>
      </c>
      <c r="R212" s="78" t="s">
        <v>37</v>
      </c>
    </row>
    <row r="213" spans="1:18" s="37" customFormat="1" ht="120" x14ac:dyDescent="0.25">
      <c r="A213" s="77" t="s">
        <v>48</v>
      </c>
      <c r="B213" s="31" t="s">
        <v>49</v>
      </c>
      <c r="C213" s="31" t="s">
        <v>117</v>
      </c>
      <c r="D213" s="31" t="s">
        <v>127</v>
      </c>
      <c r="E213" s="31" t="s">
        <v>128</v>
      </c>
      <c r="F213" s="31">
        <v>80111600</v>
      </c>
      <c r="G213" s="49" t="s">
        <v>228</v>
      </c>
      <c r="H213" s="31" t="s">
        <v>43</v>
      </c>
      <c r="I213" s="31" t="s">
        <v>31</v>
      </c>
      <c r="J213" s="31" t="s">
        <v>104</v>
      </c>
      <c r="K213" s="31" t="s">
        <v>84</v>
      </c>
      <c r="L213" s="40">
        <v>5</v>
      </c>
      <c r="M213" s="32">
        <v>3456295</v>
      </c>
      <c r="N213" s="30">
        <f t="shared" si="57"/>
        <v>17281475</v>
      </c>
      <c r="O213" s="31" t="s">
        <v>225</v>
      </c>
      <c r="P213" s="31" t="s">
        <v>35</v>
      </c>
      <c r="Q213" s="26" t="s">
        <v>36</v>
      </c>
      <c r="R213" s="78" t="s">
        <v>37</v>
      </c>
    </row>
    <row r="214" spans="1:18" s="37" customFormat="1" ht="120" x14ac:dyDescent="0.25">
      <c r="A214" s="77" t="s">
        <v>48</v>
      </c>
      <c r="B214" s="31" t="s">
        <v>49</v>
      </c>
      <c r="C214" s="31" t="s">
        <v>117</v>
      </c>
      <c r="D214" s="31" t="s">
        <v>127</v>
      </c>
      <c r="E214" s="31" t="s">
        <v>128</v>
      </c>
      <c r="F214" s="31">
        <v>80111600</v>
      </c>
      <c r="G214" s="49" t="s">
        <v>229</v>
      </c>
      <c r="H214" s="31" t="s">
        <v>30</v>
      </c>
      <c r="I214" s="31" t="s">
        <v>31</v>
      </c>
      <c r="J214" s="31" t="s">
        <v>223</v>
      </c>
      <c r="K214" s="31" t="s">
        <v>224</v>
      </c>
      <c r="L214" s="40">
        <v>4</v>
      </c>
      <c r="M214" s="32">
        <v>4162000</v>
      </c>
      <c r="N214" s="30">
        <f t="shared" si="57"/>
        <v>16648000</v>
      </c>
      <c r="O214" s="31" t="s">
        <v>225</v>
      </c>
      <c r="P214" s="31" t="s">
        <v>35</v>
      </c>
      <c r="Q214" s="26" t="s">
        <v>36</v>
      </c>
      <c r="R214" s="78" t="s">
        <v>37</v>
      </c>
    </row>
    <row r="215" spans="1:18" s="37" customFormat="1" ht="120" x14ac:dyDescent="0.25">
      <c r="A215" s="77" t="s">
        <v>48</v>
      </c>
      <c r="B215" s="31" t="s">
        <v>49</v>
      </c>
      <c r="C215" s="31" t="s">
        <v>117</v>
      </c>
      <c r="D215" s="31" t="s">
        <v>127</v>
      </c>
      <c r="E215" s="31" t="s">
        <v>128</v>
      </c>
      <c r="F215" s="31">
        <v>80111600</v>
      </c>
      <c r="G215" s="49" t="s">
        <v>229</v>
      </c>
      <c r="H215" s="31" t="s">
        <v>30</v>
      </c>
      <c r="I215" s="31" t="s">
        <v>31</v>
      </c>
      <c r="J215" s="31" t="s">
        <v>104</v>
      </c>
      <c r="K215" s="31" t="s">
        <v>84</v>
      </c>
      <c r="L215" s="40">
        <v>5</v>
      </c>
      <c r="M215" s="32">
        <v>4162000</v>
      </c>
      <c r="N215" s="30">
        <f t="shared" ref="N215" si="58">+M215*L215</f>
        <v>20810000</v>
      </c>
      <c r="O215" s="31" t="s">
        <v>225</v>
      </c>
      <c r="P215" s="31" t="s">
        <v>35</v>
      </c>
      <c r="Q215" s="26" t="s">
        <v>36</v>
      </c>
      <c r="R215" s="78" t="s">
        <v>37</v>
      </c>
    </row>
    <row r="216" spans="1:18" s="37" customFormat="1" ht="120" x14ac:dyDescent="0.25">
      <c r="A216" s="77" t="s">
        <v>48</v>
      </c>
      <c r="B216" s="31" t="s">
        <v>49</v>
      </c>
      <c r="C216" s="31" t="s">
        <v>117</v>
      </c>
      <c r="D216" s="31" t="s">
        <v>127</v>
      </c>
      <c r="E216" s="31" t="s">
        <v>128</v>
      </c>
      <c r="F216" s="31">
        <v>80111600</v>
      </c>
      <c r="G216" s="49" t="s">
        <v>230</v>
      </c>
      <c r="H216" s="31" t="s">
        <v>30</v>
      </c>
      <c r="I216" s="31" t="s">
        <v>31</v>
      </c>
      <c r="J216" s="31" t="s">
        <v>63</v>
      </c>
      <c r="K216" s="31" t="s">
        <v>106</v>
      </c>
      <c r="L216" s="40" t="s">
        <v>231</v>
      </c>
      <c r="M216" s="32">
        <v>4162000</v>
      </c>
      <c r="N216" s="30">
        <f>+M216/30*24</f>
        <v>3329600</v>
      </c>
      <c r="O216" s="31" t="s">
        <v>225</v>
      </c>
      <c r="P216" s="31" t="s">
        <v>35</v>
      </c>
      <c r="Q216" s="26" t="s">
        <v>36</v>
      </c>
      <c r="R216" s="78" t="s">
        <v>37</v>
      </c>
    </row>
    <row r="217" spans="1:18" s="37" customFormat="1" ht="120" x14ac:dyDescent="0.25">
      <c r="A217" s="77" t="s">
        <v>48</v>
      </c>
      <c r="B217" s="31" t="s">
        <v>49</v>
      </c>
      <c r="C217" s="31" t="s">
        <v>117</v>
      </c>
      <c r="D217" s="31" t="s">
        <v>127</v>
      </c>
      <c r="E217" s="31" t="s">
        <v>128</v>
      </c>
      <c r="F217" s="31">
        <v>80111600</v>
      </c>
      <c r="G217" s="49" t="s">
        <v>232</v>
      </c>
      <c r="H217" s="31" t="s">
        <v>30</v>
      </c>
      <c r="I217" s="31" t="s">
        <v>31</v>
      </c>
      <c r="J217" s="31" t="s">
        <v>223</v>
      </c>
      <c r="K217" s="31" t="s">
        <v>224</v>
      </c>
      <c r="L217" s="40">
        <v>4</v>
      </c>
      <c r="M217" s="32">
        <v>4535000</v>
      </c>
      <c r="N217" s="30">
        <f t="shared" si="57"/>
        <v>18140000</v>
      </c>
      <c r="O217" s="31" t="s">
        <v>225</v>
      </c>
      <c r="P217" s="31" t="s">
        <v>35</v>
      </c>
      <c r="Q217" s="26" t="s">
        <v>36</v>
      </c>
      <c r="R217" s="78" t="s">
        <v>37</v>
      </c>
    </row>
    <row r="218" spans="1:18" s="37" customFormat="1" ht="120" x14ac:dyDescent="0.25">
      <c r="A218" s="77" t="s">
        <v>48</v>
      </c>
      <c r="B218" s="31" t="s">
        <v>49</v>
      </c>
      <c r="C218" s="31" t="s">
        <v>117</v>
      </c>
      <c r="D218" s="31" t="s">
        <v>127</v>
      </c>
      <c r="E218" s="31" t="s">
        <v>128</v>
      </c>
      <c r="F218" s="31">
        <v>80111600</v>
      </c>
      <c r="G218" s="49" t="s">
        <v>232</v>
      </c>
      <c r="H218" s="31" t="s">
        <v>30</v>
      </c>
      <c r="I218" s="31" t="s">
        <v>31</v>
      </c>
      <c r="J218" s="31" t="s">
        <v>84</v>
      </c>
      <c r="K218" s="31" t="s">
        <v>125</v>
      </c>
      <c r="L218" s="40">
        <v>5</v>
      </c>
      <c r="M218" s="32">
        <v>4535000</v>
      </c>
      <c r="N218" s="30">
        <f t="shared" si="57"/>
        <v>22675000</v>
      </c>
      <c r="O218" s="31" t="s">
        <v>225</v>
      </c>
      <c r="P218" s="31" t="s">
        <v>35</v>
      </c>
      <c r="Q218" s="26" t="s">
        <v>36</v>
      </c>
      <c r="R218" s="78" t="s">
        <v>37</v>
      </c>
    </row>
    <row r="219" spans="1:18" s="37" customFormat="1" ht="120" x14ac:dyDescent="0.25">
      <c r="A219" s="77" t="s">
        <v>48</v>
      </c>
      <c r="B219" s="31" t="s">
        <v>49</v>
      </c>
      <c r="C219" s="31" t="s">
        <v>117</v>
      </c>
      <c r="D219" s="31" t="s">
        <v>127</v>
      </c>
      <c r="E219" s="31" t="s">
        <v>128</v>
      </c>
      <c r="F219" s="31">
        <v>80111600</v>
      </c>
      <c r="G219" s="49" t="s">
        <v>233</v>
      </c>
      <c r="H219" s="101" t="s">
        <v>43</v>
      </c>
      <c r="I219" s="101" t="s">
        <v>31</v>
      </c>
      <c r="J219" s="31" t="s">
        <v>223</v>
      </c>
      <c r="K219" s="31" t="s">
        <v>224</v>
      </c>
      <c r="L219" s="101" t="s">
        <v>234</v>
      </c>
      <c r="M219" s="102">
        <v>5800000</v>
      </c>
      <c r="N219" s="30">
        <v>29580000</v>
      </c>
      <c r="O219" s="31" t="s">
        <v>225</v>
      </c>
      <c r="P219" s="31" t="s">
        <v>35</v>
      </c>
      <c r="Q219" s="26" t="s">
        <v>36</v>
      </c>
      <c r="R219" s="78" t="s">
        <v>37</v>
      </c>
    </row>
    <row r="220" spans="1:18" s="37" customFormat="1" ht="120" x14ac:dyDescent="0.25">
      <c r="A220" s="77" t="s">
        <v>48</v>
      </c>
      <c r="B220" s="31" t="s">
        <v>49</v>
      </c>
      <c r="C220" s="31" t="s">
        <v>117</v>
      </c>
      <c r="D220" s="31" t="s">
        <v>127</v>
      </c>
      <c r="E220" s="31" t="s">
        <v>128</v>
      </c>
      <c r="F220" s="31">
        <v>80111600</v>
      </c>
      <c r="G220" s="49" t="s">
        <v>235</v>
      </c>
      <c r="H220" s="31" t="s">
        <v>30</v>
      </c>
      <c r="I220" s="31" t="s">
        <v>31</v>
      </c>
      <c r="J220" s="31" t="s">
        <v>223</v>
      </c>
      <c r="K220" s="31" t="s">
        <v>224</v>
      </c>
      <c r="L220" s="40">
        <v>4</v>
      </c>
      <c r="M220" s="32">
        <v>3500000</v>
      </c>
      <c r="N220" s="30">
        <f t="shared" si="57"/>
        <v>14000000</v>
      </c>
      <c r="O220" s="31" t="s">
        <v>225</v>
      </c>
      <c r="P220" s="31" t="s">
        <v>35</v>
      </c>
      <c r="Q220" s="26" t="s">
        <v>36</v>
      </c>
      <c r="R220" s="78" t="s">
        <v>37</v>
      </c>
    </row>
    <row r="221" spans="1:18" s="37" customFormat="1" ht="120" x14ac:dyDescent="0.25">
      <c r="A221" s="77" t="s">
        <v>48</v>
      </c>
      <c r="B221" s="31" t="s">
        <v>49</v>
      </c>
      <c r="C221" s="31" t="s">
        <v>117</v>
      </c>
      <c r="D221" s="31" t="s">
        <v>127</v>
      </c>
      <c r="E221" s="31" t="s">
        <v>128</v>
      </c>
      <c r="F221" s="31">
        <v>80111600</v>
      </c>
      <c r="G221" s="49" t="s">
        <v>235</v>
      </c>
      <c r="H221" s="31" t="s">
        <v>30</v>
      </c>
      <c r="I221" s="31" t="s">
        <v>31</v>
      </c>
      <c r="J221" s="31" t="s">
        <v>104</v>
      </c>
      <c r="K221" s="31" t="s">
        <v>84</v>
      </c>
      <c r="L221" s="40">
        <v>6</v>
      </c>
      <c r="M221" s="32">
        <v>4205118</v>
      </c>
      <c r="N221" s="30">
        <f t="shared" si="57"/>
        <v>25230708</v>
      </c>
      <c r="O221" s="31" t="s">
        <v>225</v>
      </c>
      <c r="P221" s="31" t="s">
        <v>35</v>
      </c>
      <c r="Q221" s="26" t="s">
        <v>36</v>
      </c>
      <c r="R221" s="78" t="s">
        <v>37</v>
      </c>
    </row>
    <row r="222" spans="1:18" s="37" customFormat="1" ht="120" x14ac:dyDescent="0.25">
      <c r="A222" s="77" t="s">
        <v>48</v>
      </c>
      <c r="B222" s="31" t="s">
        <v>49</v>
      </c>
      <c r="C222" s="31" t="s">
        <v>117</v>
      </c>
      <c r="D222" s="31" t="s">
        <v>127</v>
      </c>
      <c r="E222" s="31" t="s">
        <v>128</v>
      </c>
      <c r="F222" s="31">
        <v>80111600</v>
      </c>
      <c r="G222" s="49" t="s">
        <v>236</v>
      </c>
      <c r="H222" s="31" t="s">
        <v>43</v>
      </c>
      <c r="I222" s="31" t="s">
        <v>31</v>
      </c>
      <c r="J222" s="31" t="s">
        <v>223</v>
      </c>
      <c r="K222" s="31" t="s">
        <v>224</v>
      </c>
      <c r="L222" s="40">
        <v>10</v>
      </c>
      <c r="M222" s="32">
        <v>4480000</v>
      </c>
      <c r="N222" s="30">
        <f t="shared" ref="N222" si="59">+M222*L222</f>
        <v>44800000</v>
      </c>
      <c r="O222" s="31" t="s">
        <v>225</v>
      </c>
      <c r="P222" s="31" t="s">
        <v>35</v>
      </c>
      <c r="Q222" s="26" t="s">
        <v>36</v>
      </c>
      <c r="R222" s="78" t="s">
        <v>37</v>
      </c>
    </row>
    <row r="223" spans="1:18" s="37" customFormat="1" ht="120" x14ac:dyDescent="0.25">
      <c r="A223" s="77" t="s">
        <v>48</v>
      </c>
      <c r="B223" s="31" t="s">
        <v>49</v>
      </c>
      <c r="C223" s="31" t="s">
        <v>117</v>
      </c>
      <c r="D223" s="31" t="s">
        <v>127</v>
      </c>
      <c r="E223" s="31" t="s">
        <v>128</v>
      </c>
      <c r="F223" s="31">
        <v>80111600</v>
      </c>
      <c r="G223" s="49" t="s">
        <v>237</v>
      </c>
      <c r="H223" s="99" t="s">
        <v>30</v>
      </c>
      <c r="I223" s="99" t="s">
        <v>31</v>
      </c>
      <c r="J223" s="31" t="s">
        <v>136</v>
      </c>
      <c r="K223" s="31" t="s">
        <v>136</v>
      </c>
      <c r="L223" s="100" t="s">
        <v>238</v>
      </c>
      <c r="M223" s="103">
        <v>4480000</v>
      </c>
      <c r="N223" s="30">
        <f>+M223*2+(M223/30*11)</f>
        <v>10602666.666666666</v>
      </c>
      <c r="O223" s="31" t="s">
        <v>225</v>
      </c>
      <c r="P223" s="31" t="s">
        <v>35</v>
      </c>
      <c r="Q223" s="26" t="s">
        <v>36</v>
      </c>
      <c r="R223" s="78" t="s">
        <v>37</v>
      </c>
    </row>
    <row r="224" spans="1:18" s="37" customFormat="1" ht="120" x14ac:dyDescent="0.25">
      <c r="A224" s="77" t="s">
        <v>48</v>
      </c>
      <c r="B224" s="31" t="s">
        <v>49</v>
      </c>
      <c r="C224" s="31" t="s">
        <v>117</v>
      </c>
      <c r="D224" s="31" t="s">
        <v>127</v>
      </c>
      <c r="E224" s="31" t="s">
        <v>128</v>
      </c>
      <c r="F224" s="31">
        <v>80111600</v>
      </c>
      <c r="G224" s="49" t="s">
        <v>239</v>
      </c>
      <c r="H224" s="31" t="s">
        <v>30</v>
      </c>
      <c r="I224" s="31" t="s">
        <v>31</v>
      </c>
      <c r="J224" s="31" t="s">
        <v>223</v>
      </c>
      <c r="K224" s="31" t="s">
        <v>224</v>
      </c>
      <c r="L224" s="40">
        <v>5</v>
      </c>
      <c r="M224" s="32">
        <v>2240000</v>
      </c>
      <c r="N224" s="30">
        <f t="shared" si="57"/>
        <v>11200000</v>
      </c>
      <c r="O224" s="36" t="s">
        <v>34</v>
      </c>
      <c r="P224" s="31" t="s">
        <v>35</v>
      </c>
      <c r="Q224" s="26" t="s">
        <v>36</v>
      </c>
      <c r="R224" s="78" t="s">
        <v>37</v>
      </c>
    </row>
    <row r="225" spans="1:18" s="37" customFormat="1" ht="120" x14ac:dyDescent="0.25">
      <c r="A225" s="77" t="s">
        <v>48</v>
      </c>
      <c r="B225" s="31" t="s">
        <v>49</v>
      </c>
      <c r="C225" s="31" t="s">
        <v>117</v>
      </c>
      <c r="D225" s="31" t="s">
        <v>127</v>
      </c>
      <c r="E225" s="31" t="s">
        <v>128</v>
      </c>
      <c r="F225" s="31">
        <v>80111600</v>
      </c>
      <c r="G225" s="49" t="s">
        <v>240</v>
      </c>
      <c r="H225" s="31" t="s">
        <v>30</v>
      </c>
      <c r="I225" s="31" t="s">
        <v>31</v>
      </c>
      <c r="J225" s="31" t="s">
        <v>223</v>
      </c>
      <c r="K225" s="31" t="s">
        <v>224</v>
      </c>
      <c r="L225" s="40">
        <v>5</v>
      </c>
      <c r="M225" s="32">
        <v>2650000</v>
      </c>
      <c r="N225" s="30">
        <f t="shared" si="57"/>
        <v>13250000</v>
      </c>
      <c r="O225" s="36" t="s">
        <v>34</v>
      </c>
      <c r="P225" s="31" t="s">
        <v>35</v>
      </c>
      <c r="Q225" s="26" t="s">
        <v>36</v>
      </c>
      <c r="R225" s="78" t="s">
        <v>37</v>
      </c>
    </row>
    <row r="226" spans="1:18" s="37" customFormat="1" ht="120" x14ac:dyDescent="0.25">
      <c r="A226" s="77" t="s">
        <v>48</v>
      </c>
      <c r="B226" s="31" t="s">
        <v>49</v>
      </c>
      <c r="C226" s="31" t="s">
        <v>117</v>
      </c>
      <c r="D226" s="31" t="s">
        <v>127</v>
      </c>
      <c r="E226" s="31" t="s">
        <v>128</v>
      </c>
      <c r="F226" s="31">
        <v>80111600</v>
      </c>
      <c r="G226" s="49" t="s">
        <v>240</v>
      </c>
      <c r="H226" s="101" t="s">
        <v>30</v>
      </c>
      <c r="I226" s="101" t="s">
        <v>31</v>
      </c>
      <c r="J226" s="31" t="s">
        <v>63</v>
      </c>
      <c r="K226" s="31" t="s">
        <v>64</v>
      </c>
      <c r="L226" s="101" t="s">
        <v>241</v>
      </c>
      <c r="M226" s="97">
        <v>2650000</v>
      </c>
      <c r="N226" s="30">
        <v>7508333</v>
      </c>
      <c r="O226" s="36" t="s">
        <v>34</v>
      </c>
      <c r="P226" s="31" t="s">
        <v>35</v>
      </c>
      <c r="Q226" s="26" t="s">
        <v>36</v>
      </c>
      <c r="R226" s="78" t="s">
        <v>37</v>
      </c>
    </row>
    <row r="227" spans="1:18" s="37" customFormat="1" ht="120" x14ac:dyDescent="0.25">
      <c r="A227" s="77" t="s">
        <v>48</v>
      </c>
      <c r="B227" s="31" t="s">
        <v>49</v>
      </c>
      <c r="C227" s="31" t="s">
        <v>117</v>
      </c>
      <c r="D227" s="31" t="s">
        <v>127</v>
      </c>
      <c r="E227" s="31" t="s">
        <v>128</v>
      </c>
      <c r="F227" s="31">
        <v>80111600</v>
      </c>
      <c r="G227" s="49" t="s">
        <v>242</v>
      </c>
      <c r="H227" s="31" t="s">
        <v>30</v>
      </c>
      <c r="I227" s="31" t="s">
        <v>31</v>
      </c>
      <c r="J227" s="31" t="s">
        <v>223</v>
      </c>
      <c r="K227" s="31" t="s">
        <v>224</v>
      </c>
      <c r="L227" s="40">
        <v>5</v>
      </c>
      <c r="M227" s="32">
        <v>2240000</v>
      </c>
      <c r="N227" s="30">
        <f t="shared" si="57"/>
        <v>11200000</v>
      </c>
      <c r="O227" s="36" t="s">
        <v>34</v>
      </c>
      <c r="P227" s="31" t="s">
        <v>35</v>
      </c>
      <c r="Q227" s="26" t="s">
        <v>36</v>
      </c>
      <c r="R227" s="78" t="s">
        <v>37</v>
      </c>
    </row>
    <row r="228" spans="1:18" s="37" customFormat="1" ht="120" x14ac:dyDescent="0.25">
      <c r="A228" s="77" t="s">
        <v>48</v>
      </c>
      <c r="B228" s="31" t="s">
        <v>49</v>
      </c>
      <c r="C228" s="31" t="s">
        <v>117</v>
      </c>
      <c r="D228" s="31" t="s">
        <v>127</v>
      </c>
      <c r="E228" s="31" t="s">
        <v>128</v>
      </c>
      <c r="F228" s="31">
        <v>80111600</v>
      </c>
      <c r="G228" s="49" t="s">
        <v>243</v>
      </c>
      <c r="H228" s="31" t="s">
        <v>30</v>
      </c>
      <c r="I228" s="31" t="s">
        <v>31</v>
      </c>
      <c r="J228" s="31" t="s">
        <v>223</v>
      </c>
      <c r="K228" s="31" t="s">
        <v>224</v>
      </c>
      <c r="L228" s="40">
        <v>5</v>
      </c>
      <c r="M228" s="32">
        <v>3090000</v>
      </c>
      <c r="N228" s="30">
        <f t="shared" si="57"/>
        <v>15450000</v>
      </c>
      <c r="O228" s="36" t="s">
        <v>34</v>
      </c>
      <c r="P228" s="31" t="s">
        <v>35</v>
      </c>
      <c r="Q228" s="26" t="s">
        <v>36</v>
      </c>
      <c r="R228" s="78" t="s">
        <v>37</v>
      </c>
    </row>
    <row r="229" spans="1:18" s="37" customFormat="1" ht="120" x14ac:dyDescent="0.25">
      <c r="A229" s="77" t="s">
        <v>48</v>
      </c>
      <c r="B229" s="31" t="s">
        <v>49</v>
      </c>
      <c r="C229" s="31" t="s">
        <v>117</v>
      </c>
      <c r="D229" s="31" t="s">
        <v>127</v>
      </c>
      <c r="E229" s="31" t="s">
        <v>128</v>
      </c>
      <c r="F229" s="31">
        <v>80111600</v>
      </c>
      <c r="G229" s="49" t="s">
        <v>244</v>
      </c>
      <c r="H229" s="31" t="s">
        <v>30</v>
      </c>
      <c r="I229" s="31" t="s">
        <v>31</v>
      </c>
      <c r="J229" s="31" t="s">
        <v>223</v>
      </c>
      <c r="K229" s="31" t="s">
        <v>224</v>
      </c>
      <c r="L229" s="40">
        <v>5</v>
      </c>
      <c r="M229" s="32">
        <v>3090000</v>
      </c>
      <c r="N229" s="30">
        <f t="shared" si="57"/>
        <v>15450000</v>
      </c>
      <c r="O229" s="36" t="s">
        <v>34</v>
      </c>
      <c r="P229" s="31" t="s">
        <v>35</v>
      </c>
      <c r="Q229" s="26" t="s">
        <v>36</v>
      </c>
      <c r="R229" s="78" t="s">
        <v>37</v>
      </c>
    </row>
    <row r="230" spans="1:18" s="37" customFormat="1" ht="120" x14ac:dyDescent="0.25">
      <c r="A230" s="77" t="s">
        <v>48</v>
      </c>
      <c r="B230" s="31" t="s">
        <v>49</v>
      </c>
      <c r="C230" s="31" t="s">
        <v>117</v>
      </c>
      <c r="D230" s="31" t="s">
        <v>127</v>
      </c>
      <c r="E230" s="31" t="s">
        <v>128</v>
      </c>
      <c r="F230" s="31">
        <v>80111600</v>
      </c>
      <c r="G230" s="49" t="s">
        <v>245</v>
      </c>
      <c r="H230" s="31" t="s">
        <v>30</v>
      </c>
      <c r="I230" s="31" t="s">
        <v>31</v>
      </c>
      <c r="J230" s="31" t="s">
        <v>223</v>
      </c>
      <c r="K230" s="31" t="s">
        <v>224</v>
      </c>
      <c r="L230" s="40">
        <v>5</v>
      </c>
      <c r="M230" s="32">
        <v>3090000</v>
      </c>
      <c r="N230" s="30">
        <f t="shared" si="57"/>
        <v>15450000</v>
      </c>
      <c r="O230" s="36" t="s">
        <v>34</v>
      </c>
      <c r="P230" s="31" t="s">
        <v>35</v>
      </c>
      <c r="Q230" s="26" t="s">
        <v>36</v>
      </c>
      <c r="R230" s="78" t="s">
        <v>37</v>
      </c>
    </row>
    <row r="231" spans="1:18" s="37" customFormat="1" ht="120" x14ac:dyDescent="0.25">
      <c r="A231" s="77" t="s">
        <v>48</v>
      </c>
      <c r="B231" s="31" t="s">
        <v>49</v>
      </c>
      <c r="C231" s="31" t="s">
        <v>117</v>
      </c>
      <c r="D231" s="31" t="s">
        <v>127</v>
      </c>
      <c r="E231" s="31" t="s">
        <v>128</v>
      </c>
      <c r="F231" s="31">
        <v>80111600</v>
      </c>
      <c r="G231" s="49" t="s">
        <v>246</v>
      </c>
      <c r="H231" s="31" t="s">
        <v>30</v>
      </c>
      <c r="I231" s="31" t="s">
        <v>31</v>
      </c>
      <c r="J231" s="31" t="s">
        <v>223</v>
      </c>
      <c r="K231" s="31" t="s">
        <v>224</v>
      </c>
      <c r="L231" s="40">
        <v>5</v>
      </c>
      <c r="M231" s="32">
        <v>2472000</v>
      </c>
      <c r="N231" s="30">
        <f t="shared" si="57"/>
        <v>12360000</v>
      </c>
      <c r="O231" s="36" t="s">
        <v>34</v>
      </c>
      <c r="P231" s="31" t="s">
        <v>35</v>
      </c>
      <c r="Q231" s="26" t="s">
        <v>36</v>
      </c>
      <c r="R231" s="78" t="s">
        <v>37</v>
      </c>
    </row>
    <row r="232" spans="1:18" s="37" customFormat="1" ht="120" x14ac:dyDescent="0.25">
      <c r="A232" s="77" t="s">
        <v>48</v>
      </c>
      <c r="B232" s="31" t="s">
        <v>49</v>
      </c>
      <c r="C232" s="31" t="s">
        <v>117</v>
      </c>
      <c r="D232" s="31" t="s">
        <v>127</v>
      </c>
      <c r="E232" s="31" t="s">
        <v>128</v>
      </c>
      <c r="F232" s="31">
        <v>80111600</v>
      </c>
      <c r="G232" s="49" t="s">
        <v>246</v>
      </c>
      <c r="H232" s="101" t="s">
        <v>30</v>
      </c>
      <c r="I232" s="101" t="s">
        <v>31</v>
      </c>
      <c r="J232" s="31" t="s">
        <v>63</v>
      </c>
      <c r="K232" s="31" t="s">
        <v>64</v>
      </c>
      <c r="L232" s="101" t="s">
        <v>247</v>
      </c>
      <c r="M232" s="97">
        <v>2472000</v>
      </c>
      <c r="N232" s="30">
        <v>7992800</v>
      </c>
      <c r="O232" s="36" t="s">
        <v>34</v>
      </c>
      <c r="P232" s="31" t="s">
        <v>35</v>
      </c>
      <c r="Q232" s="26" t="s">
        <v>36</v>
      </c>
      <c r="R232" s="78" t="s">
        <v>37</v>
      </c>
    </row>
    <row r="233" spans="1:18" s="37" customFormat="1" ht="120" x14ac:dyDescent="0.25">
      <c r="A233" s="77" t="s">
        <v>48</v>
      </c>
      <c r="B233" s="31" t="s">
        <v>49</v>
      </c>
      <c r="C233" s="31" t="s">
        <v>117</v>
      </c>
      <c r="D233" s="31" t="s">
        <v>127</v>
      </c>
      <c r="E233" s="31" t="s">
        <v>128</v>
      </c>
      <c r="F233" s="31">
        <v>80111600</v>
      </c>
      <c r="G233" s="49" t="s">
        <v>248</v>
      </c>
      <c r="H233" s="31" t="s">
        <v>30</v>
      </c>
      <c r="I233" s="31" t="s">
        <v>31</v>
      </c>
      <c r="J233" s="31" t="s">
        <v>223</v>
      </c>
      <c r="K233" s="31" t="s">
        <v>224</v>
      </c>
      <c r="L233" s="40">
        <v>5</v>
      </c>
      <c r="M233" s="32">
        <v>3200000</v>
      </c>
      <c r="N233" s="30">
        <f t="shared" si="57"/>
        <v>16000000</v>
      </c>
      <c r="O233" s="36" t="s">
        <v>34</v>
      </c>
      <c r="P233" s="31" t="s">
        <v>35</v>
      </c>
      <c r="Q233" s="26" t="s">
        <v>36</v>
      </c>
      <c r="R233" s="78" t="s">
        <v>37</v>
      </c>
    </row>
    <row r="234" spans="1:18" s="37" customFormat="1" ht="120" x14ac:dyDescent="0.25">
      <c r="A234" s="77" t="s">
        <v>48</v>
      </c>
      <c r="B234" s="31" t="s">
        <v>49</v>
      </c>
      <c r="C234" s="31" t="s">
        <v>117</v>
      </c>
      <c r="D234" s="31" t="s">
        <v>127</v>
      </c>
      <c r="E234" s="31" t="s">
        <v>128</v>
      </c>
      <c r="F234" s="31">
        <v>80111600</v>
      </c>
      <c r="G234" s="49" t="s">
        <v>248</v>
      </c>
      <c r="H234" s="101" t="s">
        <v>30</v>
      </c>
      <c r="I234" s="101" t="s">
        <v>31</v>
      </c>
      <c r="J234" s="31" t="s">
        <v>125</v>
      </c>
      <c r="K234" s="31" t="s">
        <v>91</v>
      </c>
      <c r="L234" s="101" t="s">
        <v>249</v>
      </c>
      <c r="M234" s="97">
        <v>3300000</v>
      </c>
      <c r="N234" s="30">
        <v>13970000</v>
      </c>
      <c r="O234" s="101" t="s">
        <v>34</v>
      </c>
      <c r="P234" s="31" t="s">
        <v>35</v>
      </c>
      <c r="Q234" s="26" t="s">
        <v>36</v>
      </c>
      <c r="R234" s="78" t="s">
        <v>37</v>
      </c>
    </row>
    <row r="235" spans="1:18" s="37" customFormat="1" ht="120" x14ac:dyDescent="0.25">
      <c r="A235" s="77" t="s">
        <v>48</v>
      </c>
      <c r="B235" s="31" t="s">
        <v>49</v>
      </c>
      <c r="C235" s="31" t="s">
        <v>117</v>
      </c>
      <c r="D235" s="31" t="s">
        <v>127</v>
      </c>
      <c r="E235" s="31" t="s">
        <v>128</v>
      </c>
      <c r="F235" s="31">
        <v>80111600</v>
      </c>
      <c r="G235" s="49" t="s">
        <v>250</v>
      </c>
      <c r="H235" s="101" t="s">
        <v>30</v>
      </c>
      <c r="I235" s="101" t="s">
        <v>31</v>
      </c>
      <c r="J235" s="31" t="s">
        <v>136</v>
      </c>
      <c r="K235" s="31" t="s">
        <v>136</v>
      </c>
      <c r="L235" s="40" t="s">
        <v>251</v>
      </c>
      <c r="M235" s="97">
        <v>3300000</v>
      </c>
      <c r="N235" s="30">
        <f>+M235*1+(M235/30*23)</f>
        <v>5830000</v>
      </c>
      <c r="O235" s="101" t="s">
        <v>34</v>
      </c>
      <c r="P235" s="31" t="s">
        <v>35</v>
      </c>
      <c r="Q235" s="26" t="s">
        <v>36</v>
      </c>
      <c r="R235" s="78" t="s">
        <v>37</v>
      </c>
    </row>
    <row r="236" spans="1:18" s="37" customFormat="1" ht="120" x14ac:dyDescent="0.25">
      <c r="A236" s="77" t="s">
        <v>48</v>
      </c>
      <c r="B236" s="31" t="s">
        <v>49</v>
      </c>
      <c r="C236" s="31" t="s">
        <v>117</v>
      </c>
      <c r="D236" s="31" t="s">
        <v>127</v>
      </c>
      <c r="E236" s="31" t="s">
        <v>128</v>
      </c>
      <c r="F236" s="31">
        <v>80111600</v>
      </c>
      <c r="G236" s="49" t="s">
        <v>252</v>
      </c>
      <c r="H236" s="31" t="s">
        <v>30</v>
      </c>
      <c r="I236" s="31" t="s">
        <v>31</v>
      </c>
      <c r="J236" s="31" t="s">
        <v>125</v>
      </c>
      <c r="K236" s="31" t="s">
        <v>125</v>
      </c>
      <c r="L236" s="40">
        <v>1</v>
      </c>
      <c r="M236" s="53" t="s">
        <v>37</v>
      </c>
      <c r="N236" s="30">
        <v>15000000</v>
      </c>
      <c r="O236" s="36" t="s">
        <v>34</v>
      </c>
      <c r="P236" s="31" t="s">
        <v>35</v>
      </c>
      <c r="Q236" s="26" t="s">
        <v>36</v>
      </c>
      <c r="R236" s="78" t="s">
        <v>37</v>
      </c>
    </row>
    <row r="237" spans="1:18" s="37" customFormat="1" ht="120" x14ac:dyDescent="0.25">
      <c r="A237" s="77" t="s">
        <v>48</v>
      </c>
      <c r="B237" s="31" t="s">
        <v>49</v>
      </c>
      <c r="C237" s="31" t="s">
        <v>253</v>
      </c>
      <c r="D237" s="31" t="s">
        <v>254</v>
      </c>
      <c r="E237" s="31" t="s">
        <v>255</v>
      </c>
      <c r="F237" s="31">
        <v>80111600</v>
      </c>
      <c r="G237" s="49" t="s">
        <v>256</v>
      </c>
      <c r="H237" s="31" t="s">
        <v>30</v>
      </c>
      <c r="I237" s="31" t="s">
        <v>31</v>
      </c>
      <c r="J237" s="31" t="s">
        <v>54</v>
      </c>
      <c r="K237" s="31" t="s">
        <v>32</v>
      </c>
      <c r="L237" s="26" t="s">
        <v>257</v>
      </c>
      <c r="M237" s="32">
        <v>4000000</v>
      </c>
      <c r="N237" s="30">
        <f>+M237*4+(M237/30*27)</f>
        <v>19600000</v>
      </c>
      <c r="O237" s="31" t="s">
        <v>258</v>
      </c>
      <c r="P237" s="31" t="s">
        <v>35</v>
      </c>
      <c r="Q237" s="26" t="s">
        <v>36</v>
      </c>
      <c r="R237" s="78" t="s">
        <v>37</v>
      </c>
    </row>
    <row r="238" spans="1:18" s="37" customFormat="1" ht="120" x14ac:dyDescent="0.25">
      <c r="A238" s="77" t="s">
        <v>48</v>
      </c>
      <c r="B238" s="31" t="s">
        <v>49</v>
      </c>
      <c r="C238" s="31" t="s">
        <v>253</v>
      </c>
      <c r="D238" s="31" t="s">
        <v>254</v>
      </c>
      <c r="E238" s="31" t="s">
        <v>255</v>
      </c>
      <c r="F238" s="31">
        <v>80111600</v>
      </c>
      <c r="G238" s="49" t="s">
        <v>259</v>
      </c>
      <c r="H238" s="31" t="s">
        <v>43</v>
      </c>
      <c r="I238" s="31" t="s">
        <v>31</v>
      </c>
      <c r="J238" s="31" t="s">
        <v>54</v>
      </c>
      <c r="K238" s="31" t="s">
        <v>32</v>
      </c>
      <c r="L238" s="26">
        <v>10</v>
      </c>
      <c r="M238" s="32">
        <v>4340000</v>
      </c>
      <c r="N238" s="30">
        <f>M238*L238</f>
        <v>43400000</v>
      </c>
      <c r="O238" s="31" t="s">
        <v>258</v>
      </c>
      <c r="P238" s="31" t="s">
        <v>35</v>
      </c>
      <c r="Q238" s="26" t="s">
        <v>36</v>
      </c>
      <c r="R238" s="78" t="s">
        <v>37</v>
      </c>
    </row>
    <row r="239" spans="1:18" s="37" customFormat="1" ht="120" x14ac:dyDescent="0.25">
      <c r="A239" s="77" t="s">
        <v>48</v>
      </c>
      <c r="B239" s="31" t="s">
        <v>49</v>
      </c>
      <c r="C239" s="31" t="s">
        <v>253</v>
      </c>
      <c r="D239" s="31" t="s">
        <v>254</v>
      </c>
      <c r="E239" s="31" t="s">
        <v>255</v>
      </c>
      <c r="F239" s="31">
        <v>80111600</v>
      </c>
      <c r="G239" s="49" t="s">
        <v>260</v>
      </c>
      <c r="H239" s="31" t="s">
        <v>43</v>
      </c>
      <c r="I239" s="31" t="s">
        <v>31</v>
      </c>
      <c r="J239" s="31" t="s">
        <v>38</v>
      </c>
      <c r="K239" s="31" t="s">
        <v>39</v>
      </c>
      <c r="L239" s="26">
        <v>2</v>
      </c>
      <c r="M239" s="32">
        <v>4340000</v>
      </c>
      <c r="N239" s="30">
        <f>M239*L239</f>
        <v>8680000</v>
      </c>
      <c r="O239" s="31" t="s">
        <v>258</v>
      </c>
      <c r="P239" s="31" t="s">
        <v>35</v>
      </c>
      <c r="Q239" s="26" t="s">
        <v>36</v>
      </c>
      <c r="R239" s="78" t="s">
        <v>37</v>
      </c>
    </row>
    <row r="240" spans="1:18" s="37" customFormat="1" ht="120" x14ac:dyDescent="0.25">
      <c r="A240" s="77" t="s">
        <v>48</v>
      </c>
      <c r="B240" s="31" t="s">
        <v>49</v>
      </c>
      <c r="C240" s="31" t="s">
        <v>253</v>
      </c>
      <c r="D240" s="31" t="s">
        <v>254</v>
      </c>
      <c r="E240" s="31" t="s">
        <v>255</v>
      </c>
      <c r="F240" s="31">
        <v>80111600</v>
      </c>
      <c r="G240" s="49" t="s">
        <v>261</v>
      </c>
      <c r="H240" s="31" t="s">
        <v>262</v>
      </c>
      <c r="I240" s="31" t="s">
        <v>31</v>
      </c>
      <c r="J240" s="31" t="s">
        <v>54</v>
      </c>
      <c r="K240" s="31" t="s">
        <v>32</v>
      </c>
      <c r="L240" s="26">
        <v>10</v>
      </c>
      <c r="M240" s="32">
        <v>4150000</v>
      </c>
      <c r="N240" s="30">
        <f>M240*L240</f>
        <v>41500000</v>
      </c>
      <c r="O240" s="31" t="s">
        <v>258</v>
      </c>
      <c r="P240" s="31" t="s">
        <v>35</v>
      </c>
      <c r="Q240" s="26" t="s">
        <v>36</v>
      </c>
      <c r="R240" s="78" t="s">
        <v>37</v>
      </c>
    </row>
    <row r="241" spans="1:18" s="37" customFormat="1" ht="120" x14ac:dyDescent="0.25">
      <c r="A241" s="77" t="s">
        <v>48</v>
      </c>
      <c r="B241" s="31" t="s">
        <v>49</v>
      </c>
      <c r="C241" s="31" t="s">
        <v>253</v>
      </c>
      <c r="D241" s="31" t="s">
        <v>254</v>
      </c>
      <c r="E241" s="31" t="s">
        <v>255</v>
      </c>
      <c r="F241" s="31">
        <v>80111600</v>
      </c>
      <c r="G241" s="49" t="s">
        <v>263</v>
      </c>
      <c r="H241" s="98" t="s">
        <v>262</v>
      </c>
      <c r="I241" s="98" t="s">
        <v>31</v>
      </c>
      <c r="J241" s="31" t="s">
        <v>38</v>
      </c>
      <c r="K241" s="31" t="s">
        <v>39</v>
      </c>
      <c r="L241" s="104">
        <v>2</v>
      </c>
      <c r="M241" s="105">
        <v>4150000</v>
      </c>
      <c r="N241" s="30">
        <v>8300000</v>
      </c>
      <c r="O241" s="31" t="s">
        <v>258</v>
      </c>
      <c r="P241" s="31" t="s">
        <v>35</v>
      </c>
      <c r="Q241" s="26" t="s">
        <v>36</v>
      </c>
      <c r="R241" s="78" t="s">
        <v>37</v>
      </c>
    </row>
    <row r="242" spans="1:18" s="37" customFormat="1" ht="120" x14ac:dyDescent="0.25">
      <c r="A242" s="77" t="s">
        <v>48</v>
      </c>
      <c r="B242" s="31" t="s">
        <v>49</v>
      </c>
      <c r="C242" s="31" t="s">
        <v>253</v>
      </c>
      <c r="D242" s="31" t="s">
        <v>254</v>
      </c>
      <c r="E242" s="31" t="s">
        <v>255</v>
      </c>
      <c r="F242" s="31">
        <v>80111600</v>
      </c>
      <c r="G242" s="49" t="s">
        <v>264</v>
      </c>
      <c r="H242" s="31" t="s">
        <v>262</v>
      </c>
      <c r="I242" s="31" t="s">
        <v>31</v>
      </c>
      <c r="J242" s="31" t="s">
        <v>54</v>
      </c>
      <c r="K242" s="31" t="s">
        <v>32</v>
      </c>
      <c r="L242" s="26">
        <v>10</v>
      </c>
      <c r="M242" s="32">
        <v>5000000</v>
      </c>
      <c r="N242" s="30">
        <f>M242*L242</f>
        <v>50000000</v>
      </c>
      <c r="O242" s="31" t="s">
        <v>258</v>
      </c>
      <c r="P242" s="31" t="s">
        <v>35</v>
      </c>
      <c r="Q242" s="26" t="s">
        <v>36</v>
      </c>
      <c r="R242" s="78" t="s">
        <v>37</v>
      </c>
    </row>
    <row r="243" spans="1:18" s="37" customFormat="1" ht="120" x14ac:dyDescent="0.25">
      <c r="A243" s="77" t="s">
        <v>48</v>
      </c>
      <c r="B243" s="31" t="s">
        <v>49</v>
      </c>
      <c r="C243" s="31" t="s">
        <v>253</v>
      </c>
      <c r="D243" s="31" t="s">
        <v>254</v>
      </c>
      <c r="E243" s="31" t="s">
        <v>255</v>
      </c>
      <c r="F243" s="31">
        <v>80111600</v>
      </c>
      <c r="G243" s="49" t="s">
        <v>265</v>
      </c>
      <c r="H243" s="98" t="s">
        <v>262</v>
      </c>
      <c r="I243" s="98" t="s">
        <v>31</v>
      </c>
      <c r="J243" s="31" t="s">
        <v>38</v>
      </c>
      <c r="K243" s="31" t="s">
        <v>39</v>
      </c>
      <c r="L243" s="104">
        <v>2</v>
      </c>
      <c r="M243" s="105">
        <v>5000000</v>
      </c>
      <c r="N243" s="30">
        <v>10000000</v>
      </c>
      <c r="O243" s="31" t="s">
        <v>258</v>
      </c>
      <c r="P243" s="31" t="s">
        <v>35</v>
      </c>
      <c r="Q243" s="26" t="s">
        <v>36</v>
      </c>
      <c r="R243" s="78" t="s">
        <v>37</v>
      </c>
    </row>
    <row r="244" spans="1:18" s="37" customFormat="1" ht="120" x14ac:dyDescent="0.25">
      <c r="A244" s="77" t="s">
        <v>48</v>
      </c>
      <c r="B244" s="31" t="s">
        <v>49</v>
      </c>
      <c r="C244" s="31" t="s">
        <v>253</v>
      </c>
      <c r="D244" s="31" t="s">
        <v>254</v>
      </c>
      <c r="E244" s="31" t="s">
        <v>255</v>
      </c>
      <c r="F244" s="31">
        <v>80111600</v>
      </c>
      <c r="G244" s="49" t="s">
        <v>266</v>
      </c>
      <c r="H244" s="31" t="s">
        <v>262</v>
      </c>
      <c r="I244" s="31" t="s">
        <v>31</v>
      </c>
      <c r="J244" s="31" t="s">
        <v>54</v>
      </c>
      <c r="K244" s="31" t="s">
        <v>32</v>
      </c>
      <c r="L244" s="26">
        <v>8</v>
      </c>
      <c r="M244" s="32">
        <v>6000000</v>
      </c>
      <c r="N244" s="30">
        <f>M244*L244</f>
        <v>48000000</v>
      </c>
      <c r="O244" s="31" t="s">
        <v>258</v>
      </c>
      <c r="P244" s="31" t="s">
        <v>35</v>
      </c>
      <c r="Q244" s="26" t="s">
        <v>36</v>
      </c>
      <c r="R244" s="78" t="s">
        <v>37</v>
      </c>
    </row>
    <row r="245" spans="1:18" s="37" customFormat="1" ht="120" x14ac:dyDescent="0.25">
      <c r="A245" s="77" t="s">
        <v>48</v>
      </c>
      <c r="B245" s="31" t="s">
        <v>49</v>
      </c>
      <c r="C245" s="31" t="s">
        <v>253</v>
      </c>
      <c r="D245" s="31" t="s">
        <v>254</v>
      </c>
      <c r="E245" s="31" t="s">
        <v>255</v>
      </c>
      <c r="F245" s="31">
        <v>80111600</v>
      </c>
      <c r="G245" s="49" t="s">
        <v>267</v>
      </c>
      <c r="H245" s="31" t="s">
        <v>262</v>
      </c>
      <c r="I245" s="31" t="s">
        <v>31</v>
      </c>
      <c r="J245" s="31" t="s">
        <v>106</v>
      </c>
      <c r="K245" s="31" t="s">
        <v>64</v>
      </c>
      <c r="L245" s="26">
        <v>1</v>
      </c>
      <c r="M245" s="32">
        <v>6000000</v>
      </c>
      <c r="N245" s="30">
        <f>M245*L245</f>
        <v>6000000</v>
      </c>
      <c r="O245" s="31" t="s">
        <v>258</v>
      </c>
      <c r="P245" s="31" t="s">
        <v>35</v>
      </c>
      <c r="Q245" s="26" t="s">
        <v>36</v>
      </c>
      <c r="R245" s="78" t="s">
        <v>37</v>
      </c>
    </row>
    <row r="246" spans="1:18" s="37" customFormat="1" ht="120" x14ac:dyDescent="0.25">
      <c r="A246" s="77" t="s">
        <v>48</v>
      </c>
      <c r="B246" s="31" t="s">
        <v>49</v>
      </c>
      <c r="C246" s="31" t="s">
        <v>253</v>
      </c>
      <c r="D246" s="31" t="s">
        <v>254</v>
      </c>
      <c r="E246" s="31" t="s">
        <v>255</v>
      </c>
      <c r="F246" s="31">
        <v>80111600</v>
      </c>
      <c r="G246" s="49" t="s">
        <v>268</v>
      </c>
      <c r="H246" s="31" t="s">
        <v>262</v>
      </c>
      <c r="I246" s="31" t="s">
        <v>31</v>
      </c>
      <c r="J246" s="31" t="s">
        <v>54</v>
      </c>
      <c r="K246" s="31" t="s">
        <v>32</v>
      </c>
      <c r="L246" s="26">
        <v>10</v>
      </c>
      <c r="M246" s="32">
        <v>6386000</v>
      </c>
      <c r="N246" s="30">
        <f>M246*L246</f>
        <v>63860000</v>
      </c>
      <c r="O246" s="31" t="s">
        <v>258</v>
      </c>
      <c r="P246" s="31" t="s">
        <v>35</v>
      </c>
      <c r="Q246" s="26" t="s">
        <v>36</v>
      </c>
      <c r="R246" s="78" t="s">
        <v>37</v>
      </c>
    </row>
    <row r="247" spans="1:18" s="37" customFormat="1" ht="120" x14ac:dyDescent="0.25">
      <c r="A247" s="77" t="s">
        <v>48</v>
      </c>
      <c r="B247" s="31" t="s">
        <v>49</v>
      </c>
      <c r="C247" s="31" t="s">
        <v>253</v>
      </c>
      <c r="D247" s="31" t="s">
        <v>254</v>
      </c>
      <c r="E247" s="31" t="s">
        <v>255</v>
      </c>
      <c r="F247" s="31">
        <v>80111600</v>
      </c>
      <c r="G247" s="49" t="s">
        <v>269</v>
      </c>
      <c r="H247" s="98" t="s">
        <v>262</v>
      </c>
      <c r="I247" s="98" t="s">
        <v>31</v>
      </c>
      <c r="J247" s="31" t="s">
        <v>38</v>
      </c>
      <c r="K247" s="31" t="s">
        <v>39</v>
      </c>
      <c r="L247" s="104">
        <v>1</v>
      </c>
      <c r="M247" s="105">
        <v>6386000</v>
      </c>
      <c r="N247" s="30">
        <v>6386000</v>
      </c>
      <c r="O247" s="31" t="s">
        <v>258</v>
      </c>
      <c r="P247" s="31" t="s">
        <v>35</v>
      </c>
      <c r="Q247" s="26" t="s">
        <v>36</v>
      </c>
      <c r="R247" s="78" t="s">
        <v>37</v>
      </c>
    </row>
    <row r="248" spans="1:18" s="37" customFormat="1" ht="120" x14ac:dyDescent="0.25">
      <c r="A248" s="77" t="s">
        <v>48</v>
      </c>
      <c r="B248" s="31" t="s">
        <v>49</v>
      </c>
      <c r="C248" s="31" t="s">
        <v>253</v>
      </c>
      <c r="D248" s="31" t="s">
        <v>254</v>
      </c>
      <c r="E248" s="31" t="s">
        <v>255</v>
      </c>
      <c r="F248" s="31">
        <v>80111600</v>
      </c>
      <c r="G248" s="49" t="s">
        <v>270</v>
      </c>
      <c r="H248" s="31" t="s">
        <v>262</v>
      </c>
      <c r="I248" s="31" t="s">
        <v>31</v>
      </c>
      <c r="J248" s="31" t="s">
        <v>84</v>
      </c>
      <c r="K248" s="31" t="s">
        <v>125</v>
      </c>
      <c r="L248" s="31" t="s">
        <v>271</v>
      </c>
      <c r="M248" s="32">
        <v>2900000</v>
      </c>
      <c r="N248" s="30">
        <v>13146667</v>
      </c>
      <c r="O248" s="31" t="s">
        <v>258</v>
      </c>
      <c r="P248" s="31" t="s">
        <v>35</v>
      </c>
      <c r="Q248" s="26" t="s">
        <v>36</v>
      </c>
      <c r="R248" s="78" t="s">
        <v>37</v>
      </c>
    </row>
    <row r="249" spans="1:18" s="37" customFormat="1" ht="120" x14ac:dyDescent="0.25">
      <c r="A249" s="77" t="s">
        <v>48</v>
      </c>
      <c r="B249" s="31" t="s">
        <v>49</v>
      </c>
      <c r="C249" s="31" t="s">
        <v>253</v>
      </c>
      <c r="D249" s="31" t="s">
        <v>254</v>
      </c>
      <c r="E249" s="31" t="s">
        <v>255</v>
      </c>
      <c r="F249" s="31">
        <v>80111600</v>
      </c>
      <c r="G249" s="49" t="s">
        <v>272</v>
      </c>
      <c r="H249" s="31" t="s">
        <v>262</v>
      </c>
      <c r="I249" s="31" t="s">
        <v>31</v>
      </c>
      <c r="J249" s="31" t="s">
        <v>106</v>
      </c>
      <c r="K249" s="31" t="s">
        <v>64</v>
      </c>
      <c r="L249" s="31">
        <v>1.5</v>
      </c>
      <c r="M249" s="32">
        <v>2900000</v>
      </c>
      <c r="N249" s="30">
        <f>+M249*L249</f>
        <v>4350000</v>
      </c>
      <c r="O249" s="31" t="s">
        <v>258</v>
      </c>
      <c r="P249" s="31" t="s">
        <v>35</v>
      </c>
      <c r="Q249" s="26" t="s">
        <v>36</v>
      </c>
      <c r="R249" s="78" t="s">
        <v>37</v>
      </c>
    </row>
    <row r="250" spans="1:18" s="37" customFormat="1" ht="120" x14ac:dyDescent="0.25">
      <c r="A250" s="77" t="s">
        <v>48</v>
      </c>
      <c r="B250" s="31" t="s">
        <v>49</v>
      </c>
      <c r="C250" s="31" t="s">
        <v>253</v>
      </c>
      <c r="D250" s="31" t="s">
        <v>254</v>
      </c>
      <c r="E250" s="31" t="s">
        <v>255</v>
      </c>
      <c r="F250" s="31">
        <v>80111600</v>
      </c>
      <c r="G250" s="49" t="s">
        <v>273</v>
      </c>
      <c r="H250" s="31" t="s">
        <v>262</v>
      </c>
      <c r="I250" s="31" t="s">
        <v>31</v>
      </c>
      <c r="J250" s="31" t="s">
        <v>84</v>
      </c>
      <c r="K250" s="31" t="s">
        <v>125</v>
      </c>
      <c r="L250" s="26">
        <v>6</v>
      </c>
      <c r="M250" s="32">
        <v>3700000</v>
      </c>
      <c r="N250" s="30">
        <f>+M250*6+(M250/30*0)</f>
        <v>22200000</v>
      </c>
      <c r="O250" s="31" t="s">
        <v>258</v>
      </c>
      <c r="P250" s="31" t="s">
        <v>35</v>
      </c>
      <c r="Q250" s="26" t="s">
        <v>36</v>
      </c>
      <c r="R250" s="78" t="s">
        <v>37</v>
      </c>
    </row>
    <row r="251" spans="1:18" s="37" customFormat="1" ht="120" x14ac:dyDescent="0.25">
      <c r="A251" s="77" t="s">
        <v>48</v>
      </c>
      <c r="B251" s="31" t="s">
        <v>49</v>
      </c>
      <c r="C251" s="31" t="s">
        <v>253</v>
      </c>
      <c r="D251" s="31" t="s">
        <v>254</v>
      </c>
      <c r="E251" s="31" t="s">
        <v>255</v>
      </c>
      <c r="F251" s="31">
        <v>80111600</v>
      </c>
      <c r="G251" s="49" t="s">
        <v>274</v>
      </c>
      <c r="H251" s="31" t="s">
        <v>262</v>
      </c>
      <c r="I251" s="31" t="s">
        <v>31</v>
      </c>
      <c r="J251" s="31" t="s">
        <v>106</v>
      </c>
      <c r="K251" s="31" t="s">
        <v>64</v>
      </c>
      <c r="L251" s="26">
        <v>1</v>
      </c>
      <c r="M251" s="32">
        <v>3700000</v>
      </c>
      <c r="N251" s="30">
        <f>+M251*L251</f>
        <v>3700000</v>
      </c>
      <c r="O251" s="31" t="s">
        <v>258</v>
      </c>
      <c r="P251" s="31" t="s">
        <v>35</v>
      </c>
      <c r="Q251" s="26" t="s">
        <v>36</v>
      </c>
      <c r="R251" s="78" t="s">
        <v>37</v>
      </c>
    </row>
    <row r="252" spans="1:18" s="37" customFormat="1" ht="120" x14ac:dyDescent="0.25">
      <c r="A252" s="77" t="s">
        <v>48</v>
      </c>
      <c r="B252" s="31" t="s">
        <v>49</v>
      </c>
      <c r="C252" s="31" t="s">
        <v>253</v>
      </c>
      <c r="D252" s="31" t="s">
        <v>254</v>
      </c>
      <c r="E252" s="31" t="s">
        <v>255</v>
      </c>
      <c r="F252" s="31">
        <v>80111600</v>
      </c>
      <c r="G252" s="49" t="s">
        <v>273</v>
      </c>
      <c r="H252" s="31" t="s">
        <v>262</v>
      </c>
      <c r="I252" s="31" t="s">
        <v>31</v>
      </c>
      <c r="J252" s="31" t="s">
        <v>54</v>
      </c>
      <c r="K252" s="31" t="s">
        <v>32</v>
      </c>
      <c r="L252" s="26">
        <v>9</v>
      </c>
      <c r="M252" s="32">
        <v>3700000</v>
      </c>
      <c r="N252" s="30">
        <f>+L252*M252</f>
        <v>33300000</v>
      </c>
      <c r="O252" s="31" t="s">
        <v>258</v>
      </c>
      <c r="P252" s="31" t="s">
        <v>35</v>
      </c>
      <c r="Q252" s="26" t="s">
        <v>36</v>
      </c>
      <c r="R252" s="78" t="s">
        <v>37</v>
      </c>
    </row>
    <row r="253" spans="1:18" s="37" customFormat="1" ht="120" x14ac:dyDescent="0.25">
      <c r="A253" s="77" t="s">
        <v>48</v>
      </c>
      <c r="B253" s="31" t="s">
        <v>49</v>
      </c>
      <c r="C253" s="31" t="s">
        <v>253</v>
      </c>
      <c r="D253" s="31" t="s">
        <v>254</v>
      </c>
      <c r="E253" s="31" t="s">
        <v>255</v>
      </c>
      <c r="F253" s="31">
        <v>80111600</v>
      </c>
      <c r="G253" s="49" t="s">
        <v>275</v>
      </c>
      <c r="H253" s="31" t="s">
        <v>262</v>
      </c>
      <c r="I253" s="31" t="s">
        <v>31</v>
      </c>
      <c r="J253" s="31" t="s">
        <v>106</v>
      </c>
      <c r="K253" s="31" t="s">
        <v>100</v>
      </c>
      <c r="L253" s="26">
        <v>1</v>
      </c>
      <c r="M253" s="32">
        <v>3700000</v>
      </c>
      <c r="N253" s="30">
        <f>+L253*M253</f>
        <v>3700000</v>
      </c>
      <c r="O253" s="31" t="s">
        <v>258</v>
      </c>
      <c r="P253" s="31" t="s">
        <v>35</v>
      </c>
      <c r="Q253" s="26" t="s">
        <v>36</v>
      </c>
      <c r="R253" s="78" t="s">
        <v>37</v>
      </c>
    </row>
    <row r="254" spans="1:18" s="37" customFormat="1" ht="120" x14ac:dyDescent="0.25">
      <c r="A254" s="77" t="s">
        <v>48</v>
      </c>
      <c r="B254" s="31" t="s">
        <v>49</v>
      </c>
      <c r="C254" s="31" t="s">
        <v>253</v>
      </c>
      <c r="D254" s="31" t="s">
        <v>254</v>
      </c>
      <c r="E254" s="31" t="s">
        <v>255</v>
      </c>
      <c r="F254" s="31">
        <v>80111600</v>
      </c>
      <c r="G254" s="49" t="s">
        <v>273</v>
      </c>
      <c r="H254" s="31" t="s">
        <v>262</v>
      </c>
      <c r="I254" s="31" t="s">
        <v>31</v>
      </c>
      <c r="J254" s="31" t="s">
        <v>54</v>
      </c>
      <c r="K254" s="31" t="s">
        <v>32</v>
      </c>
      <c r="L254" s="26">
        <v>9</v>
      </c>
      <c r="M254" s="32">
        <v>3800000</v>
      </c>
      <c r="N254" s="30">
        <f>+L254*M254</f>
        <v>34200000</v>
      </c>
      <c r="O254" s="31" t="s">
        <v>258</v>
      </c>
      <c r="P254" s="31" t="s">
        <v>35</v>
      </c>
      <c r="Q254" s="26" t="s">
        <v>36</v>
      </c>
      <c r="R254" s="78" t="s">
        <v>37</v>
      </c>
    </row>
    <row r="255" spans="1:18" s="37" customFormat="1" ht="120" x14ac:dyDescent="0.25">
      <c r="A255" s="77" t="s">
        <v>48</v>
      </c>
      <c r="B255" s="31" t="s">
        <v>49</v>
      </c>
      <c r="C255" s="31" t="s">
        <v>253</v>
      </c>
      <c r="D255" s="31" t="s">
        <v>254</v>
      </c>
      <c r="E255" s="31" t="s">
        <v>255</v>
      </c>
      <c r="F255" s="31">
        <v>80111600</v>
      </c>
      <c r="G255" s="49" t="s">
        <v>276</v>
      </c>
      <c r="H255" s="31" t="s">
        <v>262</v>
      </c>
      <c r="I255" s="31" t="s">
        <v>31</v>
      </c>
      <c r="J255" s="31" t="s">
        <v>38</v>
      </c>
      <c r="K255" s="31" t="s">
        <v>106</v>
      </c>
      <c r="L255" s="26">
        <v>1</v>
      </c>
      <c r="M255" s="32">
        <v>3800000</v>
      </c>
      <c r="N255" s="30">
        <f>+L255*M255</f>
        <v>3800000</v>
      </c>
      <c r="O255" s="31" t="s">
        <v>258</v>
      </c>
      <c r="P255" s="31" t="s">
        <v>35</v>
      </c>
      <c r="Q255" s="26" t="s">
        <v>36</v>
      </c>
      <c r="R255" s="78" t="s">
        <v>37</v>
      </c>
    </row>
    <row r="256" spans="1:18" s="37" customFormat="1" ht="120" x14ac:dyDescent="0.25">
      <c r="A256" s="77" t="s">
        <v>48</v>
      </c>
      <c r="B256" s="31" t="s">
        <v>49</v>
      </c>
      <c r="C256" s="31" t="s">
        <v>253</v>
      </c>
      <c r="D256" s="31" t="s">
        <v>254</v>
      </c>
      <c r="E256" s="31" t="s">
        <v>255</v>
      </c>
      <c r="F256" s="31">
        <v>80111600</v>
      </c>
      <c r="G256" s="49" t="s">
        <v>277</v>
      </c>
      <c r="H256" s="31" t="s">
        <v>43</v>
      </c>
      <c r="I256" s="31" t="s">
        <v>31</v>
      </c>
      <c r="J256" s="31" t="s">
        <v>54</v>
      </c>
      <c r="K256" s="31" t="s">
        <v>32</v>
      </c>
      <c r="L256" s="26">
        <v>10</v>
      </c>
      <c r="M256" s="32">
        <v>3421000</v>
      </c>
      <c r="N256" s="30">
        <f t="shared" ref="N256" si="60">M256*L256</f>
        <v>34210000</v>
      </c>
      <c r="O256" s="31" t="s">
        <v>258</v>
      </c>
      <c r="P256" s="31" t="s">
        <v>35</v>
      </c>
      <c r="Q256" s="26" t="s">
        <v>36</v>
      </c>
      <c r="R256" s="78" t="s">
        <v>37</v>
      </c>
    </row>
    <row r="257" spans="1:18" s="37" customFormat="1" ht="120" x14ac:dyDescent="0.25">
      <c r="A257" s="77" t="s">
        <v>48</v>
      </c>
      <c r="B257" s="31" t="s">
        <v>49</v>
      </c>
      <c r="C257" s="31" t="s">
        <v>253</v>
      </c>
      <c r="D257" s="31" t="s">
        <v>254</v>
      </c>
      <c r="E257" s="31" t="s">
        <v>255</v>
      </c>
      <c r="F257" s="31">
        <v>80111600</v>
      </c>
      <c r="G257" s="49" t="s">
        <v>278</v>
      </c>
      <c r="H257" s="31" t="s">
        <v>262</v>
      </c>
      <c r="I257" s="31" t="s">
        <v>31</v>
      </c>
      <c r="J257" s="31" t="s">
        <v>39</v>
      </c>
      <c r="K257" s="31" t="s">
        <v>64</v>
      </c>
      <c r="L257" s="52">
        <v>1</v>
      </c>
      <c r="M257" s="32">
        <v>3421000</v>
      </c>
      <c r="N257" s="30">
        <f>+M257</f>
        <v>3421000</v>
      </c>
      <c r="O257" s="31" t="s">
        <v>258</v>
      </c>
      <c r="P257" s="31" t="s">
        <v>35</v>
      </c>
      <c r="Q257" s="26" t="s">
        <v>36</v>
      </c>
      <c r="R257" s="78" t="s">
        <v>37</v>
      </c>
    </row>
    <row r="258" spans="1:18" s="37" customFormat="1" ht="120" x14ac:dyDescent="0.25">
      <c r="A258" s="77" t="s">
        <v>48</v>
      </c>
      <c r="B258" s="31" t="s">
        <v>49</v>
      </c>
      <c r="C258" s="31" t="s">
        <v>253</v>
      </c>
      <c r="D258" s="31" t="s">
        <v>254</v>
      </c>
      <c r="E258" s="31" t="s">
        <v>255</v>
      </c>
      <c r="F258" s="31">
        <v>80111600</v>
      </c>
      <c r="G258" s="49" t="s">
        <v>279</v>
      </c>
      <c r="H258" s="31" t="s">
        <v>262</v>
      </c>
      <c r="I258" s="31" t="s">
        <v>31</v>
      </c>
      <c r="J258" s="31" t="s">
        <v>54</v>
      </c>
      <c r="K258" s="31" t="s">
        <v>32</v>
      </c>
      <c r="L258" s="26">
        <v>4</v>
      </c>
      <c r="M258" s="32">
        <v>4125000</v>
      </c>
      <c r="N258" s="30">
        <f t="shared" ref="N258" si="61">M258*L258</f>
        <v>16500000</v>
      </c>
      <c r="O258" s="31" t="s">
        <v>258</v>
      </c>
      <c r="P258" s="31" t="s">
        <v>35</v>
      </c>
      <c r="Q258" s="26" t="s">
        <v>36</v>
      </c>
      <c r="R258" s="78" t="s">
        <v>37</v>
      </c>
    </row>
    <row r="259" spans="1:18" s="37" customFormat="1" ht="120" x14ac:dyDescent="0.25">
      <c r="A259" s="77" t="s">
        <v>48</v>
      </c>
      <c r="B259" s="31" t="s">
        <v>49</v>
      </c>
      <c r="C259" s="31" t="s">
        <v>253</v>
      </c>
      <c r="D259" s="31" t="s">
        <v>254</v>
      </c>
      <c r="E259" s="31" t="s">
        <v>255</v>
      </c>
      <c r="F259" s="31">
        <v>80111600</v>
      </c>
      <c r="G259" s="49" t="s">
        <v>280</v>
      </c>
      <c r="H259" s="31" t="s">
        <v>262</v>
      </c>
      <c r="I259" s="31" t="s">
        <v>31</v>
      </c>
      <c r="J259" s="31" t="s">
        <v>136</v>
      </c>
      <c r="K259" s="31" t="s">
        <v>281</v>
      </c>
      <c r="L259" s="52">
        <v>2</v>
      </c>
      <c r="M259" s="32">
        <v>4125000</v>
      </c>
      <c r="N259" s="30">
        <v>8250000</v>
      </c>
      <c r="O259" s="31" t="s">
        <v>258</v>
      </c>
      <c r="P259" s="31" t="s">
        <v>35</v>
      </c>
      <c r="Q259" s="26" t="s">
        <v>36</v>
      </c>
      <c r="R259" s="78" t="s">
        <v>37</v>
      </c>
    </row>
    <row r="260" spans="1:18" s="37" customFormat="1" ht="120" x14ac:dyDescent="0.25">
      <c r="A260" s="77" t="s">
        <v>48</v>
      </c>
      <c r="B260" s="31" t="s">
        <v>49</v>
      </c>
      <c r="C260" s="31" t="s">
        <v>253</v>
      </c>
      <c r="D260" s="31" t="s">
        <v>254</v>
      </c>
      <c r="E260" s="31" t="s">
        <v>255</v>
      </c>
      <c r="F260" s="31">
        <v>80111600</v>
      </c>
      <c r="G260" s="49" t="s">
        <v>282</v>
      </c>
      <c r="H260" s="31" t="s">
        <v>43</v>
      </c>
      <c r="I260" s="31" t="s">
        <v>31</v>
      </c>
      <c r="J260" s="31" t="s">
        <v>54</v>
      </c>
      <c r="K260" s="31" t="s">
        <v>32</v>
      </c>
      <c r="L260" s="26">
        <v>10</v>
      </c>
      <c r="M260" s="32">
        <v>6900000</v>
      </c>
      <c r="N260" s="30">
        <f t="shared" ref="N260" si="62">M260*L260</f>
        <v>69000000</v>
      </c>
      <c r="O260" s="31" t="s">
        <v>258</v>
      </c>
      <c r="P260" s="31" t="s">
        <v>35</v>
      </c>
      <c r="Q260" s="26" t="s">
        <v>36</v>
      </c>
      <c r="R260" s="78" t="s">
        <v>37</v>
      </c>
    </row>
    <row r="261" spans="1:18" s="37" customFormat="1" ht="120" x14ac:dyDescent="0.25">
      <c r="A261" s="77" t="s">
        <v>48</v>
      </c>
      <c r="B261" s="31" t="s">
        <v>49</v>
      </c>
      <c r="C261" s="31" t="s">
        <v>253</v>
      </c>
      <c r="D261" s="31" t="s">
        <v>254</v>
      </c>
      <c r="E261" s="31" t="s">
        <v>255</v>
      </c>
      <c r="F261" s="31">
        <v>80111600</v>
      </c>
      <c r="G261" s="49" t="s">
        <v>283</v>
      </c>
      <c r="H261" s="31" t="s">
        <v>43</v>
      </c>
      <c r="I261" s="31" t="s">
        <v>31</v>
      </c>
      <c r="J261" s="31" t="s">
        <v>38</v>
      </c>
      <c r="K261" s="31" t="s">
        <v>39</v>
      </c>
      <c r="L261" s="26">
        <v>2</v>
      </c>
      <c r="M261" s="32">
        <v>6900000</v>
      </c>
      <c r="N261" s="30">
        <f t="shared" ref="N261:N274" si="63">M261*L261</f>
        <v>13800000</v>
      </c>
      <c r="O261" s="31" t="s">
        <v>258</v>
      </c>
      <c r="P261" s="31" t="s">
        <v>35</v>
      </c>
      <c r="Q261" s="26" t="s">
        <v>36</v>
      </c>
      <c r="R261" s="78" t="s">
        <v>37</v>
      </c>
    </row>
    <row r="262" spans="1:18" s="37" customFormat="1" ht="120" x14ac:dyDescent="0.25">
      <c r="A262" s="77" t="s">
        <v>48</v>
      </c>
      <c r="B262" s="31" t="s">
        <v>49</v>
      </c>
      <c r="C262" s="31" t="s">
        <v>253</v>
      </c>
      <c r="D262" s="31" t="s">
        <v>254</v>
      </c>
      <c r="E262" s="31" t="s">
        <v>255</v>
      </c>
      <c r="F262" s="31">
        <v>80111600</v>
      </c>
      <c r="G262" s="49" t="s">
        <v>284</v>
      </c>
      <c r="H262" s="31" t="s">
        <v>43</v>
      </c>
      <c r="I262" s="31" t="s">
        <v>31</v>
      </c>
      <c r="J262" s="31" t="s">
        <v>54</v>
      </c>
      <c r="K262" s="31" t="s">
        <v>32</v>
      </c>
      <c r="L262" s="26">
        <v>5</v>
      </c>
      <c r="M262" s="32">
        <v>5300000</v>
      </c>
      <c r="N262" s="30">
        <f t="shared" ref="N262" si="64">M262*L262</f>
        <v>26500000</v>
      </c>
      <c r="O262" s="31" t="s">
        <v>258</v>
      </c>
      <c r="P262" s="31" t="s">
        <v>35</v>
      </c>
      <c r="Q262" s="26" t="s">
        <v>36</v>
      </c>
      <c r="R262" s="78" t="s">
        <v>37</v>
      </c>
    </row>
    <row r="263" spans="1:18" s="37" customFormat="1" ht="120" x14ac:dyDescent="0.25">
      <c r="A263" s="77" t="s">
        <v>48</v>
      </c>
      <c r="B263" s="31" t="s">
        <v>49</v>
      </c>
      <c r="C263" s="31" t="s">
        <v>253</v>
      </c>
      <c r="D263" s="31" t="s">
        <v>254</v>
      </c>
      <c r="E263" s="31" t="s">
        <v>255</v>
      </c>
      <c r="F263" s="31">
        <v>80111600</v>
      </c>
      <c r="G263" s="49" t="s">
        <v>285</v>
      </c>
      <c r="H263" s="31" t="s">
        <v>43</v>
      </c>
      <c r="I263" s="31" t="s">
        <v>31</v>
      </c>
      <c r="J263" s="31" t="s">
        <v>106</v>
      </c>
      <c r="K263" s="31" t="s">
        <v>64</v>
      </c>
      <c r="L263" s="26">
        <v>2</v>
      </c>
      <c r="M263" s="32">
        <v>5300000</v>
      </c>
      <c r="N263" s="30">
        <f t="shared" si="63"/>
        <v>10600000</v>
      </c>
      <c r="O263" s="31" t="s">
        <v>258</v>
      </c>
      <c r="P263" s="31" t="s">
        <v>35</v>
      </c>
      <c r="Q263" s="26" t="s">
        <v>36</v>
      </c>
      <c r="R263" s="78" t="s">
        <v>37</v>
      </c>
    </row>
    <row r="264" spans="1:18" s="37" customFormat="1" ht="120" x14ac:dyDescent="0.25">
      <c r="A264" s="77" t="s">
        <v>48</v>
      </c>
      <c r="B264" s="31" t="s">
        <v>49</v>
      </c>
      <c r="C264" s="31" t="s">
        <v>253</v>
      </c>
      <c r="D264" s="31" t="s">
        <v>254</v>
      </c>
      <c r="E264" s="31" t="s">
        <v>255</v>
      </c>
      <c r="F264" s="31">
        <v>80111600</v>
      </c>
      <c r="G264" s="49" t="s">
        <v>286</v>
      </c>
      <c r="H264" s="31" t="s">
        <v>262</v>
      </c>
      <c r="I264" s="31" t="s">
        <v>31</v>
      </c>
      <c r="J264" s="31" t="s">
        <v>54</v>
      </c>
      <c r="K264" s="31" t="s">
        <v>32</v>
      </c>
      <c r="L264" s="26">
        <v>10</v>
      </c>
      <c r="M264" s="32">
        <v>5000000</v>
      </c>
      <c r="N264" s="30">
        <f t="shared" si="63"/>
        <v>50000000</v>
      </c>
      <c r="O264" s="31" t="s">
        <v>258</v>
      </c>
      <c r="P264" s="31" t="s">
        <v>35</v>
      </c>
      <c r="Q264" s="26" t="s">
        <v>36</v>
      </c>
      <c r="R264" s="78" t="s">
        <v>37</v>
      </c>
    </row>
    <row r="265" spans="1:18" s="37" customFormat="1" ht="120" x14ac:dyDescent="0.25">
      <c r="A265" s="77" t="s">
        <v>48</v>
      </c>
      <c r="B265" s="31" t="s">
        <v>49</v>
      </c>
      <c r="C265" s="31" t="s">
        <v>253</v>
      </c>
      <c r="D265" s="31" t="s">
        <v>254</v>
      </c>
      <c r="E265" s="31" t="s">
        <v>255</v>
      </c>
      <c r="F265" s="31">
        <v>80111600</v>
      </c>
      <c r="G265" s="49" t="s">
        <v>287</v>
      </c>
      <c r="H265" s="31" t="s">
        <v>43</v>
      </c>
      <c r="I265" s="31" t="s">
        <v>31</v>
      </c>
      <c r="J265" s="31" t="s">
        <v>54</v>
      </c>
      <c r="K265" s="31" t="s">
        <v>32</v>
      </c>
      <c r="L265" s="26">
        <v>10</v>
      </c>
      <c r="M265" s="32">
        <v>6180000</v>
      </c>
      <c r="N265" s="30">
        <f t="shared" ref="N265" si="65">M265*L265</f>
        <v>61800000</v>
      </c>
      <c r="O265" s="31" t="s">
        <v>258</v>
      </c>
      <c r="P265" s="31" t="s">
        <v>35</v>
      </c>
      <c r="Q265" s="26" t="s">
        <v>36</v>
      </c>
      <c r="R265" s="78" t="s">
        <v>37</v>
      </c>
    </row>
    <row r="266" spans="1:18" s="37" customFormat="1" ht="120" x14ac:dyDescent="0.25">
      <c r="A266" s="77" t="s">
        <v>48</v>
      </c>
      <c r="B266" s="31" t="s">
        <v>49</v>
      </c>
      <c r="C266" s="31" t="s">
        <v>253</v>
      </c>
      <c r="D266" s="31" t="s">
        <v>254</v>
      </c>
      <c r="E266" s="31" t="s">
        <v>255</v>
      </c>
      <c r="F266" s="31">
        <v>80111600</v>
      </c>
      <c r="G266" s="49" t="s">
        <v>288</v>
      </c>
      <c r="H266" s="31" t="s">
        <v>43</v>
      </c>
      <c r="I266" s="31" t="s">
        <v>31</v>
      </c>
      <c r="J266" s="31" t="s">
        <v>38</v>
      </c>
      <c r="K266" s="31" t="s">
        <v>39</v>
      </c>
      <c r="L266" s="26">
        <v>1.5</v>
      </c>
      <c r="M266" s="32">
        <v>6180000</v>
      </c>
      <c r="N266" s="30">
        <f t="shared" si="63"/>
        <v>9270000</v>
      </c>
      <c r="O266" s="31" t="s">
        <v>258</v>
      </c>
      <c r="P266" s="31" t="s">
        <v>35</v>
      </c>
      <c r="Q266" s="26" t="s">
        <v>36</v>
      </c>
      <c r="R266" s="78" t="s">
        <v>37</v>
      </c>
    </row>
    <row r="267" spans="1:18" s="37" customFormat="1" ht="120" x14ac:dyDescent="0.25">
      <c r="A267" s="77" t="s">
        <v>48</v>
      </c>
      <c r="B267" s="31" t="s">
        <v>49</v>
      </c>
      <c r="C267" s="31" t="s">
        <v>253</v>
      </c>
      <c r="D267" s="31" t="s">
        <v>254</v>
      </c>
      <c r="E267" s="31" t="s">
        <v>255</v>
      </c>
      <c r="F267" s="31">
        <v>80111600</v>
      </c>
      <c r="G267" s="49" t="s">
        <v>289</v>
      </c>
      <c r="H267" s="31" t="s">
        <v>262</v>
      </c>
      <c r="I267" s="31" t="s">
        <v>31</v>
      </c>
      <c r="J267" s="31" t="s">
        <v>54</v>
      </c>
      <c r="K267" s="31" t="s">
        <v>32</v>
      </c>
      <c r="L267" s="26">
        <v>10</v>
      </c>
      <c r="M267" s="32">
        <v>3605000</v>
      </c>
      <c r="N267" s="30">
        <f t="shared" si="63"/>
        <v>36050000</v>
      </c>
      <c r="O267" s="31" t="s">
        <v>258</v>
      </c>
      <c r="P267" s="31" t="s">
        <v>35</v>
      </c>
      <c r="Q267" s="26" t="s">
        <v>36</v>
      </c>
      <c r="R267" s="78" t="s">
        <v>37</v>
      </c>
    </row>
    <row r="268" spans="1:18" s="37" customFormat="1" ht="120" x14ac:dyDescent="0.25">
      <c r="A268" s="77" t="s">
        <v>48</v>
      </c>
      <c r="B268" s="31" t="s">
        <v>49</v>
      </c>
      <c r="C268" s="31" t="s">
        <v>253</v>
      </c>
      <c r="D268" s="31" t="s">
        <v>254</v>
      </c>
      <c r="E268" s="31" t="s">
        <v>255</v>
      </c>
      <c r="F268" s="31">
        <v>80111600</v>
      </c>
      <c r="G268" s="49" t="s">
        <v>290</v>
      </c>
      <c r="H268" s="31" t="s">
        <v>262</v>
      </c>
      <c r="I268" s="31" t="s">
        <v>31</v>
      </c>
      <c r="J268" s="31" t="s">
        <v>106</v>
      </c>
      <c r="K268" s="31" t="s">
        <v>291</v>
      </c>
      <c r="L268" s="26">
        <v>1</v>
      </c>
      <c r="M268" s="32">
        <v>3605000</v>
      </c>
      <c r="N268" s="30">
        <f t="shared" ref="N268" si="66">M268*L268</f>
        <v>3605000</v>
      </c>
      <c r="O268" s="31" t="s">
        <v>258</v>
      </c>
      <c r="P268" s="31" t="s">
        <v>35</v>
      </c>
      <c r="Q268" s="26" t="s">
        <v>36</v>
      </c>
      <c r="R268" s="78" t="s">
        <v>37</v>
      </c>
    </row>
    <row r="269" spans="1:18" s="37" customFormat="1" ht="120" x14ac:dyDescent="0.25">
      <c r="A269" s="77" t="s">
        <v>48</v>
      </c>
      <c r="B269" s="31" t="s">
        <v>49</v>
      </c>
      <c r="C269" s="31" t="s">
        <v>253</v>
      </c>
      <c r="D269" s="31" t="s">
        <v>254</v>
      </c>
      <c r="E269" s="31" t="s">
        <v>255</v>
      </c>
      <c r="F269" s="31">
        <v>80111600</v>
      </c>
      <c r="G269" s="49" t="s">
        <v>292</v>
      </c>
      <c r="H269" s="31" t="s">
        <v>43</v>
      </c>
      <c r="I269" s="31" t="s">
        <v>31</v>
      </c>
      <c r="J269" s="31" t="s">
        <v>54</v>
      </c>
      <c r="K269" s="31" t="s">
        <v>32</v>
      </c>
      <c r="L269" s="26">
        <v>10</v>
      </c>
      <c r="M269" s="32">
        <v>4800000</v>
      </c>
      <c r="N269" s="30">
        <f t="shared" ref="N269" si="67">M269*L269</f>
        <v>48000000</v>
      </c>
      <c r="O269" s="31" t="s">
        <v>258</v>
      </c>
      <c r="P269" s="31" t="s">
        <v>35</v>
      </c>
      <c r="Q269" s="26" t="s">
        <v>36</v>
      </c>
      <c r="R269" s="78" t="s">
        <v>37</v>
      </c>
    </row>
    <row r="270" spans="1:18" s="37" customFormat="1" ht="120" x14ac:dyDescent="0.25">
      <c r="A270" s="77" t="s">
        <v>48</v>
      </c>
      <c r="B270" s="31" t="s">
        <v>49</v>
      </c>
      <c r="C270" s="31" t="s">
        <v>253</v>
      </c>
      <c r="D270" s="31" t="s">
        <v>254</v>
      </c>
      <c r="E270" s="31" t="s">
        <v>255</v>
      </c>
      <c r="F270" s="31">
        <v>80111600</v>
      </c>
      <c r="G270" s="49" t="s">
        <v>293</v>
      </c>
      <c r="H270" s="31" t="s">
        <v>43</v>
      </c>
      <c r="I270" s="31" t="s">
        <v>31</v>
      </c>
      <c r="J270" s="31" t="s">
        <v>38</v>
      </c>
      <c r="K270" s="31" t="s">
        <v>39</v>
      </c>
      <c r="L270" s="26">
        <v>1.5</v>
      </c>
      <c r="M270" s="32">
        <v>4800000</v>
      </c>
      <c r="N270" s="30">
        <f t="shared" si="63"/>
        <v>7200000</v>
      </c>
      <c r="O270" s="31" t="s">
        <v>258</v>
      </c>
      <c r="P270" s="31" t="s">
        <v>35</v>
      </c>
      <c r="Q270" s="26" t="s">
        <v>36</v>
      </c>
      <c r="R270" s="78" t="s">
        <v>37</v>
      </c>
    </row>
    <row r="271" spans="1:18" s="37" customFormat="1" ht="120" x14ac:dyDescent="0.25">
      <c r="A271" s="77" t="s">
        <v>48</v>
      </c>
      <c r="B271" s="31" t="s">
        <v>49</v>
      </c>
      <c r="C271" s="31" t="s">
        <v>253</v>
      </c>
      <c r="D271" s="31" t="s">
        <v>254</v>
      </c>
      <c r="E271" s="31" t="s">
        <v>255</v>
      </c>
      <c r="F271" s="31">
        <v>80111600</v>
      </c>
      <c r="G271" s="49" t="s">
        <v>294</v>
      </c>
      <c r="H271" s="31" t="s">
        <v>262</v>
      </c>
      <c r="I271" s="31" t="s">
        <v>31</v>
      </c>
      <c r="J271" s="31" t="s">
        <v>54</v>
      </c>
      <c r="K271" s="31" t="s">
        <v>32</v>
      </c>
      <c r="L271" s="26">
        <v>10</v>
      </c>
      <c r="M271" s="32">
        <v>3750000</v>
      </c>
      <c r="N271" s="30">
        <f t="shared" si="63"/>
        <v>37500000</v>
      </c>
      <c r="O271" s="31" t="s">
        <v>258</v>
      </c>
      <c r="P271" s="31" t="s">
        <v>35</v>
      </c>
      <c r="Q271" s="26" t="s">
        <v>36</v>
      </c>
      <c r="R271" s="78" t="s">
        <v>37</v>
      </c>
    </row>
    <row r="272" spans="1:18" s="37" customFormat="1" ht="120" x14ac:dyDescent="0.25">
      <c r="A272" s="77" t="s">
        <v>48</v>
      </c>
      <c r="B272" s="31" t="s">
        <v>49</v>
      </c>
      <c r="C272" s="31" t="s">
        <v>253</v>
      </c>
      <c r="D272" s="31" t="s">
        <v>254</v>
      </c>
      <c r="E272" s="31" t="s">
        <v>255</v>
      </c>
      <c r="F272" s="31">
        <v>80111600</v>
      </c>
      <c r="G272" s="49" t="s">
        <v>295</v>
      </c>
      <c r="H272" s="31" t="s">
        <v>262</v>
      </c>
      <c r="I272" s="31" t="s">
        <v>31</v>
      </c>
      <c r="J272" s="31" t="s">
        <v>106</v>
      </c>
      <c r="K272" s="31" t="s">
        <v>64</v>
      </c>
      <c r="L272" s="26">
        <v>1</v>
      </c>
      <c r="M272" s="32">
        <v>3750000</v>
      </c>
      <c r="N272" s="30">
        <f t="shared" ref="N272" si="68">M272*L272</f>
        <v>3750000</v>
      </c>
      <c r="O272" s="31" t="s">
        <v>258</v>
      </c>
      <c r="P272" s="31" t="s">
        <v>35</v>
      </c>
      <c r="Q272" s="26" t="s">
        <v>36</v>
      </c>
      <c r="R272" s="78" t="s">
        <v>37</v>
      </c>
    </row>
    <row r="273" spans="1:18" s="37" customFormat="1" ht="120" x14ac:dyDescent="0.25">
      <c r="A273" s="77" t="s">
        <v>48</v>
      </c>
      <c r="B273" s="31" t="s">
        <v>49</v>
      </c>
      <c r="C273" s="31" t="s">
        <v>253</v>
      </c>
      <c r="D273" s="31" t="s">
        <v>254</v>
      </c>
      <c r="E273" s="31" t="s">
        <v>255</v>
      </c>
      <c r="F273" s="31">
        <v>80111600</v>
      </c>
      <c r="G273" s="49" t="s">
        <v>296</v>
      </c>
      <c r="H273" s="31" t="s">
        <v>262</v>
      </c>
      <c r="I273" s="31" t="s">
        <v>31</v>
      </c>
      <c r="J273" s="31" t="s">
        <v>54</v>
      </c>
      <c r="K273" s="31" t="s">
        <v>32</v>
      </c>
      <c r="L273" s="26">
        <v>10</v>
      </c>
      <c r="M273" s="32">
        <v>3000000</v>
      </c>
      <c r="N273" s="30">
        <f t="shared" ref="N273" si="69">M273*L273</f>
        <v>30000000</v>
      </c>
      <c r="O273" s="31" t="s">
        <v>258</v>
      </c>
      <c r="P273" s="31" t="s">
        <v>35</v>
      </c>
      <c r="Q273" s="26" t="s">
        <v>36</v>
      </c>
      <c r="R273" s="78" t="s">
        <v>37</v>
      </c>
    </row>
    <row r="274" spans="1:18" s="37" customFormat="1" ht="120" x14ac:dyDescent="0.25">
      <c r="A274" s="77" t="s">
        <v>48</v>
      </c>
      <c r="B274" s="31" t="s">
        <v>49</v>
      </c>
      <c r="C274" s="31" t="s">
        <v>253</v>
      </c>
      <c r="D274" s="31" t="s">
        <v>254</v>
      </c>
      <c r="E274" s="31" t="s">
        <v>255</v>
      </c>
      <c r="F274" s="31">
        <v>80111600</v>
      </c>
      <c r="G274" s="49" t="s">
        <v>297</v>
      </c>
      <c r="H274" s="31" t="s">
        <v>262</v>
      </c>
      <c r="I274" s="31" t="s">
        <v>31</v>
      </c>
      <c r="J274" s="31" t="s">
        <v>38</v>
      </c>
      <c r="K274" s="31" t="s">
        <v>39</v>
      </c>
      <c r="L274" s="26">
        <v>2</v>
      </c>
      <c r="M274" s="32">
        <v>3000000</v>
      </c>
      <c r="N274" s="30">
        <f t="shared" si="63"/>
        <v>6000000</v>
      </c>
      <c r="O274" s="31" t="s">
        <v>258</v>
      </c>
      <c r="P274" s="31" t="s">
        <v>35</v>
      </c>
      <c r="Q274" s="26" t="s">
        <v>36</v>
      </c>
      <c r="R274" s="78" t="s">
        <v>37</v>
      </c>
    </row>
    <row r="275" spans="1:18" s="37" customFormat="1" ht="120" x14ac:dyDescent="0.25">
      <c r="A275" s="77" t="s">
        <v>48</v>
      </c>
      <c r="B275" s="31" t="s">
        <v>49</v>
      </c>
      <c r="C275" s="31" t="s">
        <v>253</v>
      </c>
      <c r="D275" s="31" t="s">
        <v>254</v>
      </c>
      <c r="E275" s="31" t="s">
        <v>255</v>
      </c>
      <c r="F275" s="31">
        <v>80111600</v>
      </c>
      <c r="G275" s="49" t="s">
        <v>298</v>
      </c>
      <c r="H275" s="31" t="s">
        <v>262</v>
      </c>
      <c r="I275" s="31" t="s">
        <v>31</v>
      </c>
      <c r="J275" s="31" t="s">
        <v>54</v>
      </c>
      <c r="K275" s="31" t="s">
        <v>32</v>
      </c>
      <c r="L275" s="31" t="s">
        <v>299</v>
      </c>
      <c r="M275" s="32">
        <v>4500000</v>
      </c>
      <c r="N275" s="30">
        <f>+M275*2+(M275/30*24)+69000</f>
        <v>12669000</v>
      </c>
      <c r="O275" s="31" t="s">
        <v>258</v>
      </c>
      <c r="P275" s="31" t="s">
        <v>35</v>
      </c>
      <c r="Q275" s="26" t="s">
        <v>36</v>
      </c>
      <c r="R275" s="78" t="s">
        <v>37</v>
      </c>
    </row>
    <row r="276" spans="1:18" s="37" customFormat="1" ht="120" x14ac:dyDescent="0.25">
      <c r="A276" s="77" t="s">
        <v>48</v>
      </c>
      <c r="B276" s="31" t="s">
        <v>49</v>
      </c>
      <c r="C276" s="31" t="s">
        <v>253</v>
      </c>
      <c r="D276" s="31" t="s">
        <v>254</v>
      </c>
      <c r="E276" s="31" t="s">
        <v>255</v>
      </c>
      <c r="F276" s="31">
        <v>80111600</v>
      </c>
      <c r="G276" s="49" t="s">
        <v>294</v>
      </c>
      <c r="H276" s="31" t="s">
        <v>262</v>
      </c>
      <c r="I276" s="31" t="s">
        <v>31</v>
      </c>
      <c r="J276" s="31" t="s">
        <v>54</v>
      </c>
      <c r="K276" s="31" t="s">
        <v>32</v>
      </c>
      <c r="L276" s="26">
        <v>3</v>
      </c>
      <c r="M276" s="32">
        <v>4223000</v>
      </c>
      <c r="N276" s="30">
        <f>+L276*M276</f>
        <v>12669000</v>
      </c>
      <c r="O276" s="31" t="s">
        <v>258</v>
      </c>
      <c r="P276" s="31" t="s">
        <v>35</v>
      </c>
      <c r="Q276" s="26" t="s">
        <v>36</v>
      </c>
      <c r="R276" s="78" t="s">
        <v>37</v>
      </c>
    </row>
    <row r="277" spans="1:18" s="37" customFormat="1" ht="120" x14ac:dyDescent="0.25">
      <c r="A277" s="77" t="s">
        <v>48</v>
      </c>
      <c r="B277" s="31" t="s">
        <v>49</v>
      </c>
      <c r="C277" s="31" t="s">
        <v>253</v>
      </c>
      <c r="D277" s="31" t="s">
        <v>254</v>
      </c>
      <c r="E277" s="31" t="s">
        <v>255</v>
      </c>
      <c r="F277" s="31">
        <v>80111600</v>
      </c>
      <c r="G277" s="49" t="s">
        <v>300</v>
      </c>
      <c r="H277" s="31" t="s">
        <v>262</v>
      </c>
      <c r="I277" s="31" t="s">
        <v>31</v>
      </c>
      <c r="J277" s="31" t="s">
        <v>86</v>
      </c>
      <c r="K277" s="31" t="s">
        <v>64</v>
      </c>
      <c r="L277" s="26">
        <v>3</v>
      </c>
      <c r="M277" s="32">
        <v>4500000</v>
      </c>
      <c r="N277" s="30">
        <f>+L277*M277</f>
        <v>13500000</v>
      </c>
      <c r="O277" s="31" t="s">
        <v>258</v>
      </c>
      <c r="P277" s="31" t="s">
        <v>35</v>
      </c>
      <c r="Q277" s="26" t="s">
        <v>36</v>
      </c>
      <c r="R277" s="78" t="s">
        <v>37</v>
      </c>
    </row>
    <row r="278" spans="1:18" s="37" customFormat="1" ht="120" x14ac:dyDescent="0.25">
      <c r="A278" s="77" t="s">
        <v>48</v>
      </c>
      <c r="B278" s="31" t="s">
        <v>49</v>
      </c>
      <c r="C278" s="31" t="s">
        <v>253</v>
      </c>
      <c r="D278" s="31" t="s">
        <v>254</v>
      </c>
      <c r="E278" s="31" t="s">
        <v>255</v>
      </c>
      <c r="F278" s="31">
        <v>80111600</v>
      </c>
      <c r="G278" s="49" t="s">
        <v>301</v>
      </c>
      <c r="H278" s="31" t="s">
        <v>30</v>
      </c>
      <c r="I278" s="31" t="s">
        <v>31</v>
      </c>
      <c r="J278" s="31" t="s">
        <v>39</v>
      </c>
      <c r="K278" s="31" t="s">
        <v>39</v>
      </c>
      <c r="L278" s="26">
        <v>10</v>
      </c>
      <c r="M278" s="53" t="s">
        <v>37</v>
      </c>
      <c r="N278" s="30">
        <v>18000000</v>
      </c>
      <c r="O278" s="31" t="s">
        <v>258</v>
      </c>
      <c r="P278" s="31" t="s">
        <v>35</v>
      </c>
      <c r="Q278" s="26" t="s">
        <v>36</v>
      </c>
      <c r="R278" s="78" t="s">
        <v>37</v>
      </c>
    </row>
    <row r="279" spans="1:18" s="37" customFormat="1" ht="120" x14ac:dyDescent="0.25">
      <c r="A279" s="77" t="s">
        <v>48</v>
      </c>
      <c r="B279" s="31" t="s">
        <v>49</v>
      </c>
      <c r="C279" s="31" t="s">
        <v>253</v>
      </c>
      <c r="D279" s="31" t="s">
        <v>254</v>
      </c>
      <c r="E279" s="31" t="s">
        <v>255</v>
      </c>
      <c r="F279" s="31">
        <v>80111600</v>
      </c>
      <c r="G279" s="49" t="s">
        <v>301</v>
      </c>
      <c r="H279" s="31" t="s">
        <v>30</v>
      </c>
      <c r="I279" s="31" t="s">
        <v>31</v>
      </c>
      <c r="J279" s="31" t="s">
        <v>84</v>
      </c>
      <c r="K279" s="31" t="s">
        <v>64</v>
      </c>
      <c r="L279" s="26">
        <v>1</v>
      </c>
      <c r="M279" s="53" t="s">
        <v>37</v>
      </c>
      <c r="N279" s="30">
        <v>59500000</v>
      </c>
      <c r="O279" s="31" t="s">
        <v>258</v>
      </c>
      <c r="P279" s="31" t="s">
        <v>35</v>
      </c>
      <c r="Q279" s="26" t="s">
        <v>36</v>
      </c>
      <c r="R279" s="78" t="s">
        <v>37</v>
      </c>
    </row>
    <row r="280" spans="1:18" s="37" customFormat="1" ht="120" x14ac:dyDescent="0.25">
      <c r="A280" s="77" t="s">
        <v>48</v>
      </c>
      <c r="B280" s="31" t="s">
        <v>49</v>
      </c>
      <c r="C280" s="31" t="s">
        <v>253</v>
      </c>
      <c r="D280" s="31" t="s">
        <v>302</v>
      </c>
      <c r="E280" s="31" t="s">
        <v>303</v>
      </c>
      <c r="F280" s="31">
        <v>80111600</v>
      </c>
      <c r="G280" s="49" t="s">
        <v>304</v>
      </c>
      <c r="H280" s="31" t="s">
        <v>43</v>
      </c>
      <c r="I280" s="31" t="s">
        <v>31</v>
      </c>
      <c r="J280" s="31" t="s">
        <v>54</v>
      </c>
      <c r="K280" s="31" t="s">
        <v>54</v>
      </c>
      <c r="L280" s="44">
        <v>10.8</v>
      </c>
      <c r="M280" s="32">
        <v>9520000</v>
      </c>
      <c r="N280" s="30">
        <v>102181333</v>
      </c>
      <c r="O280" s="43" t="s">
        <v>258</v>
      </c>
      <c r="P280" s="31" t="s">
        <v>35</v>
      </c>
      <c r="Q280" s="26" t="s">
        <v>36</v>
      </c>
      <c r="R280" s="78" t="s">
        <v>37</v>
      </c>
    </row>
    <row r="281" spans="1:18" s="37" customFormat="1" ht="120" x14ac:dyDescent="0.25">
      <c r="A281" s="77" t="s">
        <v>48</v>
      </c>
      <c r="B281" s="31" t="s">
        <v>49</v>
      </c>
      <c r="C281" s="31" t="s">
        <v>253</v>
      </c>
      <c r="D281" s="31" t="s">
        <v>302</v>
      </c>
      <c r="E281" s="31" t="s">
        <v>303</v>
      </c>
      <c r="F281" s="31">
        <v>80111600</v>
      </c>
      <c r="G281" s="49" t="s">
        <v>305</v>
      </c>
      <c r="H281" s="31" t="s">
        <v>43</v>
      </c>
      <c r="I281" s="31" t="s">
        <v>31</v>
      </c>
      <c r="J281" s="31" t="s">
        <v>54</v>
      </c>
      <c r="K281" s="31" t="s">
        <v>54</v>
      </c>
      <c r="L281" s="44">
        <v>10.5</v>
      </c>
      <c r="M281" s="32">
        <v>5040000</v>
      </c>
      <c r="N281" s="30">
        <v>52752000</v>
      </c>
      <c r="O281" s="43" t="s">
        <v>258</v>
      </c>
      <c r="P281" s="31" t="s">
        <v>35</v>
      </c>
      <c r="Q281" s="26" t="s">
        <v>36</v>
      </c>
      <c r="R281" s="78" t="s">
        <v>37</v>
      </c>
    </row>
    <row r="282" spans="1:18" s="37" customFormat="1" ht="120" x14ac:dyDescent="0.25">
      <c r="A282" s="77" t="s">
        <v>48</v>
      </c>
      <c r="B282" s="31" t="s">
        <v>49</v>
      </c>
      <c r="C282" s="31" t="s">
        <v>253</v>
      </c>
      <c r="D282" s="31" t="s">
        <v>302</v>
      </c>
      <c r="E282" s="31" t="s">
        <v>303</v>
      </c>
      <c r="F282" s="31">
        <v>80111600</v>
      </c>
      <c r="G282" s="49" t="s">
        <v>306</v>
      </c>
      <c r="H282" s="31" t="s">
        <v>30</v>
      </c>
      <c r="I282" s="31" t="s">
        <v>31</v>
      </c>
      <c r="J282" s="31" t="s">
        <v>54</v>
      </c>
      <c r="K282" s="31" t="s">
        <v>54</v>
      </c>
      <c r="L282" s="44">
        <v>6</v>
      </c>
      <c r="M282" s="32">
        <v>5040000</v>
      </c>
      <c r="N282" s="30">
        <f t="shared" ref="N282:N285" si="70">M282*L282</f>
        <v>30240000</v>
      </c>
      <c r="O282" s="43" t="s">
        <v>258</v>
      </c>
      <c r="P282" s="31" t="s">
        <v>35</v>
      </c>
      <c r="Q282" s="26" t="s">
        <v>36</v>
      </c>
      <c r="R282" s="78" t="s">
        <v>37</v>
      </c>
    </row>
    <row r="283" spans="1:18" s="37" customFormat="1" ht="120" x14ac:dyDescent="0.25">
      <c r="A283" s="77" t="s">
        <v>48</v>
      </c>
      <c r="B283" s="31" t="s">
        <v>49</v>
      </c>
      <c r="C283" s="31" t="s">
        <v>253</v>
      </c>
      <c r="D283" s="31" t="s">
        <v>302</v>
      </c>
      <c r="E283" s="31" t="s">
        <v>303</v>
      </c>
      <c r="F283" s="31">
        <v>80111600</v>
      </c>
      <c r="G283" s="49" t="s">
        <v>307</v>
      </c>
      <c r="H283" s="31" t="s">
        <v>30</v>
      </c>
      <c r="I283" s="31" t="s">
        <v>31</v>
      </c>
      <c r="J283" s="31" t="s">
        <v>54</v>
      </c>
      <c r="K283" s="31" t="s">
        <v>54</v>
      </c>
      <c r="L283" s="44">
        <v>6</v>
      </c>
      <c r="M283" s="32">
        <v>5040000</v>
      </c>
      <c r="N283" s="30">
        <f t="shared" si="70"/>
        <v>30240000</v>
      </c>
      <c r="O283" s="43" t="s">
        <v>258</v>
      </c>
      <c r="P283" s="31" t="s">
        <v>35</v>
      </c>
      <c r="Q283" s="26" t="s">
        <v>36</v>
      </c>
      <c r="R283" s="78" t="s">
        <v>37</v>
      </c>
    </row>
    <row r="284" spans="1:18" s="37" customFormat="1" ht="120" x14ac:dyDescent="0.25">
      <c r="A284" s="77" t="s">
        <v>48</v>
      </c>
      <c r="B284" s="31" t="s">
        <v>49</v>
      </c>
      <c r="C284" s="31" t="s">
        <v>253</v>
      </c>
      <c r="D284" s="31" t="s">
        <v>302</v>
      </c>
      <c r="E284" s="31" t="s">
        <v>303</v>
      </c>
      <c r="F284" s="31">
        <v>80111600</v>
      </c>
      <c r="G284" s="49" t="s">
        <v>308</v>
      </c>
      <c r="H284" s="31" t="s">
        <v>30</v>
      </c>
      <c r="I284" s="31" t="s">
        <v>31</v>
      </c>
      <c r="J284" s="31" t="s">
        <v>54</v>
      </c>
      <c r="K284" s="31" t="s">
        <v>54</v>
      </c>
      <c r="L284" s="44">
        <v>5</v>
      </c>
      <c r="M284" s="32">
        <v>3600000</v>
      </c>
      <c r="N284" s="30">
        <v>20526000</v>
      </c>
      <c r="O284" s="43" t="s">
        <v>258</v>
      </c>
      <c r="P284" s="31" t="s">
        <v>35</v>
      </c>
      <c r="Q284" s="26" t="s">
        <v>36</v>
      </c>
      <c r="R284" s="78" t="s">
        <v>37</v>
      </c>
    </row>
    <row r="285" spans="1:18" s="37" customFormat="1" ht="120" x14ac:dyDescent="0.25">
      <c r="A285" s="77" t="s">
        <v>48</v>
      </c>
      <c r="B285" s="31" t="s">
        <v>49</v>
      </c>
      <c r="C285" s="31" t="s">
        <v>253</v>
      </c>
      <c r="D285" s="31" t="s">
        <v>302</v>
      </c>
      <c r="E285" s="31" t="s">
        <v>303</v>
      </c>
      <c r="F285" s="31">
        <v>80111600</v>
      </c>
      <c r="G285" s="49" t="s">
        <v>309</v>
      </c>
      <c r="H285" s="31" t="s">
        <v>30</v>
      </c>
      <c r="I285" s="31" t="s">
        <v>31</v>
      </c>
      <c r="J285" s="31" t="s">
        <v>125</v>
      </c>
      <c r="K285" s="31" t="s">
        <v>64</v>
      </c>
      <c r="L285" s="44">
        <v>3</v>
      </c>
      <c r="M285" s="32">
        <v>3600000</v>
      </c>
      <c r="N285" s="30">
        <f t="shared" si="70"/>
        <v>10800000</v>
      </c>
      <c r="O285" s="43" t="s">
        <v>258</v>
      </c>
      <c r="P285" s="31" t="s">
        <v>35</v>
      </c>
      <c r="Q285" s="26" t="s">
        <v>36</v>
      </c>
      <c r="R285" s="78" t="s">
        <v>37</v>
      </c>
    </row>
    <row r="286" spans="1:18" s="37" customFormat="1" ht="120" x14ac:dyDescent="0.25">
      <c r="A286" s="77" t="s">
        <v>48</v>
      </c>
      <c r="B286" s="31" t="s">
        <v>49</v>
      </c>
      <c r="C286" s="31" t="s">
        <v>253</v>
      </c>
      <c r="D286" s="31" t="s">
        <v>302</v>
      </c>
      <c r="E286" s="31" t="s">
        <v>303</v>
      </c>
      <c r="F286" s="31">
        <v>80111600</v>
      </c>
      <c r="G286" s="49" t="s">
        <v>310</v>
      </c>
      <c r="H286" s="31" t="s">
        <v>43</v>
      </c>
      <c r="I286" s="31" t="s">
        <v>31</v>
      </c>
      <c r="J286" s="31" t="s">
        <v>54</v>
      </c>
      <c r="K286" s="31" t="s">
        <v>54</v>
      </c>
      <c r="L286" s="44">
        <v>6</v>
      </c>
      <c r="M286" s="32">
        <v>3831500</v>
      </c>
      <c r="N286" s="30">
        <v>20526000</v>
      </c>
      <c r="O286" s="43" t="s">
        <v>258</v>
      </c>
      <c r="P286" s="31" t="s">
        <v>35</v>
      </c>
      <c r="Q286" s="26" t="s">
        <v>36</v>
      </c>
      <c r="R286" s="78" t="s">
        <v>37</v>
      </c>
    </row>
    <row r="287" spans="1:18" s="37" customFormat="1" ht="120" x14ac:dyDescent="0.25">
      <c r="A287" s="77" t="s">
        <v>48</v>
      </c>
      <c r="B287" s="31" t="s">
        <v>49</v>
      </c>
      <c r="C287" s="31" t="s">
        <v>253</v>
      </c>
      <c r="D287" s="31" t="s">
        <v>302</v>
      </c>
      <c r="E287" s="31" t="s">
        <v>303</v>
      </c>
      <c r="F287" s="31">
        <v>80111600</v>
      </c>
      <c r="G287" s="49" t="s">
        <v>311</v>
      </c>
      <c r="H287" s="31" t="s">
        <v>30</v>
      </c>
      <c r="I287" s="31" t="s">
        <v>201</v>
      </c>
      <c r="J287" s="31" t="s">
        <v>39</v>
      </c>
      <c r="K287" s="31" t="s">
        <v>64</v>
      </c>
      <c r="L287" s="44">
        <v>1</v>
      </c>
      <c r="M287" s="53" t="s">
        <v>37</v>
      </c>
      <c r="N287" s="30">
        <v>24000000</v>
      </c>
      <c r="O287" s="43" t="s">
        <v>258</v>
      </c>
      <c r="P287" s="31" t="s">
        <v>35</v>
      </c>
      <c r="Q287" s="26" t="s">
        <v>36</v>
      </c>
      <c r="R287" s="78" t="s">
        <v>37</v>
      </c>
    </row>
    <row r="288" spans="1:18" s="37" customFormat="1" ht="120" x14ac:dyDescent="0.25">
      <c r="A288" s="77" t="s">
        <v>48</v>
      </c>
      <c r="B288" s="31" t="s">
        <v>49</v>
      </c>
      <c r="C288" s="31" t="s">
        <v>253</v>
      </c>
      <c r="D288" s="31" t="s">
        <v>302</v>
      </c>
      <c r="E288" s="31" t="s">
        <v>303</v>
      </c>
      <c r="F288" s="31" t="s">
        <v>101</v>
      </c>
      <c r="G288" s="49" t="s">
        <v>312</v>
      </c>
      <c r="H288" s="31" t="s">
        <v>43</v>
      </c>
      <c r="I288" s="31" t="s">
        <v>31</v>
      </c>
      <c r="J288" s="31" t="s">
        <v>54</v>
      </c>
      <c r="K288" s="31" t="s">
        <v>54</v>
      </c>
      <c r="L288" s="44">
        <v>3</v>
      </c>
      <c r="M288" s="32">
        <v>6635000</v>
      </c>
      <c r="N288" s="30">
        <f>+L288*M288</f>
        <v>19905000</v>
      </c>
      <c r="O288" s="43" t="s">
        <v>258</v>
      </c>
      <c r="P288" s="31" t="s">
        <v>35</v>
      </c>
      <c r="Q288" s="26" t="s">
        <v>36</v>
      </c>
      <c r="R288" s="78" t="s">
        <v>37</v>
      </c>
    </row>
    <row r="289" spans="1:18" s="37" customFormat="1" ht="105" x14ac:dyDescent="0.25">
      <c r="A289" s="77" t="s">
        <v>48</v>
      </c>
      <c r="B289" s="31" t="s">
        <v>313</v>
      </c>
      <c r="C289" s="31" t="s">
        <v>314</v>
      </c>
      <c r="D289" s="31" t="s">
        <v>315</v>
      </c>
      <c r="E289" s="31" t="s">
        <v>316</v>
      </c>
      <c r="F289" s="31">
        <v>80111600</v>
      </c>
      <c r="G289" s="49" t="s">
        <v>317</v>
      </c>
      <c r="H289" s="31" t="s">
        <v>43</v>
      </c>
      <c r="I289" s="31" t="s">
        <v>31</v>
      </c>
      <c r="J289" s="31" t="s">
        <v>223</v>
      </c>
      <c r="K289" s="31" t="s">
        <v>223</v>
      </c>
      <c r="L289" s="36">
        <v>7</v>
      </c>
      <c r="M289" s="32">
        <v>7416000</v>
      </c>
      <c r="N289" s="30">
        <f t="shared" ref="N289:N307" si="71">+L289*M289</f>
        <v>51912000</v>
      </c>
      <c r="O289" s="36" t="s">
        <v>318</v>
      </c>
      <c r="P289" s="31" t="s">
        <v>35</v>
      </c>
      <c r="Q289" s="26" t="s">
        <v>36</v>
      </c>
      <c r="R289" s="78" t="s">
        <v>37</v>
      </c>
    </row>
    <row r="290" spans="1:18" s="37" customFormat="1" ht="105" x14ac:dyDescent="0.25">
      <c r="A290" s="77" t="s">
        <v>48</v>
      </c>
      <c r="B290" s="31" t="s">
        <v>313</v>
      </c>
      <c r="C290" s="31" t="s">
        <v>314</v>
      </c>
      <c r="D290" s="31" t="s">
        <v>315</v>
      </c>
      <c r="E290" s="31" t="s">
        <v>316</v>
      </c>
      <c r="F290" s="31">
        <v>80111600</v>
      </c>
      <c r="G290" s="49" t="s">
        <v>320</v>
      </c>
      <c r="H290" s="31" t="s">
        <v>43</v>
      </c>
      <c r="I290" s="31" t="s">
        <v>31</v>
      </c>
      <c r="J290" s="31" t="s">
        <v>38</v>
      </c>
      <c r="K290" s="31" t="s">
        <v>39</v>
      </c>
      <c r="L290" s="36">
        <v>3</v>
      </c>
      <c r="M290" s="32">
        <v>7416000</v>
      </c>
      <c r="N290" s="30">
        <f t="shared" si="71"/>
        <v>22248000</v>
      </c>
      <c r="O290" s="36" t="s">
        <v>318</v>
      </c>
      <c r="P290" s="31" t="s">
        <v>35</v>
      </c>
      <c r="Q290" s="26" t="s">
        <v>36</v>
      </c>
      <c r="R290" s="78" t="s">
        <v>37</v>
      </c>
    </row>
    <row r="291" spans="1:18" s="37" customFormat="1" ht="105" x14ac:dyDescent="0.25">
      <c r="A291" s="77" t="s">
        <v>48</v>
      </c>
      <c r="B291" s="31" t="s">
        <v>313</v>
      </c>
      <c r="C291" s="31" t="s">
        <v>314</v>
      </c>
      <c r="D291" s="31" t="s">
        <v>315</v>
      </c>
      <c r="E291" s="31" t="s">
        <v>316</v>
      </c>
      <c r="F291" s="31">
        <v>80111600</v>
      </c>
      <c r="G291" s="49" t="s">
        <v>321</v>
      </c>
      <c r="H291" s="31" t="s">
        <v>43</v>
      </c>
      <c r="I291" s="31" t="s">
        <v>31</v>
      </c>
      <c r="J291" s="31" t="s">
        <v>223</v>
      </c>
      <c r="K291" s="31" t="s">
        <v>223</v>
      </c>
      <c r="L291" s="36">
        <v>7</v>
      </c>
      <c r="M291" s="32">
        <v>3090000</v>
      </c>
      <c r="N291" s="30">
        <f t="shared" si="71"/>
        <v>21630000</v>
      </c>
      <c r="O291" s="36" t="s">
        <v>318</v>
      </c>
      <c r="P291" s="31" t="s">
        <v>35</v>
      </c>
      <c r="Q291" s="26" t="s">
        <v>36</v>
      </c>
      <c r="R291" s="78" t="s">
        <v>37</v>
      </c>
    </row>
    <row r="292" spans="1:18" s="37" customFormat="1" ht="105" x14ac:dyDescent="0.25">
      <c r="A292" s="77" t="s">
        <v>48</v>
      </c>
      <c r="B292" s="31" t="s">
        <v>313</v>
      </c>
      <c r="C292" s="31" t="s">
        <v>314</v>
      </c>
      <c r="D292" s="31" t="s">
        <v>315</v>
      </c>
      <c r="E292" s="31" t="s">
        <v>316</v>
      </c>
      <c r="F292" s="31">
        <v>80111600</v>
      </c>
      <c r="G292" s="49" t="s">
        <v>322</v>
      </c>
      <c r="H292" s="31" t="s">
        <v>43</v>
      </c>
      <c r="I292" s="31" t="s">
        <v>31</v>
      </c>
      <c r="J292" s="31" t="s">
        <v>38</v>
      </c>
      <c r="K292" s="31" t="s">
        <v>91</v>
      </c>
      <c r="L292" s="36">
        <v>3</v>
      </c>
      <c r="M292" s="32">
        <v>3090000</v>
      </c>
      <c r="N292" s="30">
        <f t="shared" si="71"/>
        <v>9270000</v>
      </c>
      <c r="O292" s="36" t="s">
        <v>318</v>
      </c>
      <c r="P292" s="31" t="s">
        <v>35</v>
      </c>
      <c r="Q292" s="26" t="s">
        <v>36</v>
      </c>
      <c r="R292" s="78" t="s">
        <v>37</v>
      </c>
    </row>
    <row r="293" spans="1:18" s="37" customFormat="1" ht="105" x14ac:dyDescent="0.25">
      <c r="A293" s="77" t="s">
        <v>48</v>
      </c>
      <c r="B293" s="31" t="s">
        <v>313</v>
      </c>
      <c r="C293" s="31" t="s">
        <v>314</v>
      </c>
      <c r="D293" s="31" t="s">
        <v>315</v>
      </c>
      <c r="E293" s="31" t="s">
        <v>316</v>
      </c>
      <c r="F293" s="31">
        <v>80111600</v>
      </c>
      <c r="G293" s="49" t="s">
        <v>323</v>
      </c>
      <c r="H293" s="31" t="s">
        <v>43</v>
      </c>
      <c r="I293" s="31" t="s">
        <v>31</v>
      </c>
      <c r="J293" s="31" t="s">
        <v>223</v>
      </c>
      <c r="K293" s="31" t="s">
        <v>32</v>
      </c>
      <c r="L293" s="36">
        <v>7</v>
      </c>
      <c r="M293" s="32">
        <v>4326000</v>
      </c>
      <c r="N293" s="30">
        <f t="shared" si="71"/>
        <v>30282000</v>
      </c>
      <c r="O293" s="36" t="s">
        <v>318</v>
      </c>
      <c r="P293" s="31" t="s">
        <v>35</v>
      </c>
      <c r="Q293" s="26" t="s">
        <v>36</v>
      </c>
      <c r="R293" s="78" t="s">
        <v>37</v>
      </c>
    </row>
    <row r="294" spans="1:18" s="37" customFormat="1" ht="105" x14ac:dyDescent="0.25">
      <c r="A294" s="77" t="s">
        <v>48</v>
      </c>
      <c r="B294" s="31" t="s">
        <v>313</v>
      </c>
      <c r="C294" s="31" t="s">
        <v>314</v>
      </c>
      <c r="D294" s="31" t="s">
        <v>315</v>
      </c>
      <c r="E294" s="31" t="s">
        <v>316</v>
      </c>
      <c r="F294" s="31">
        <v>80111600</v>
      </c>
      <c r="G294" s="49" t="s">
        <v>324</v>
      </c>
      <c r="H294" s="31" t="s">
        <v>43</v>
      </c>
      <c r="I294" s="31" t="s">
        <v>31</v>
      </c>
      <c r="J294" s="31" t="s">
        <v>38</v>
      </c>
      <c r="K294" s="31" t="s">
        <v>39</v>
      </c>
      <c r="L294" s="36">
        <v>3</v>
      </c>
      <c r="M294" s="32">
        <v>4326000</v>
      </c>
      <c r="N294" s="30">
        <f t="shared" si="71"/>
        <v>12978000</v>
      </c>
      <c r="O294" s="36" t="s">
        <v>318</v>
      </c>
      <c r="P294" s="31" t="s">
        <v>35</v>
      </c>
      <c r="Q294" s="26" t="s">
        <v>36</v>
      </c>
      <c r="R294" s="78" t="s">
        <v>37</v>
      </c>
    </row>
    <row r="295" spans="1:18" s="37" customFormat="1" ht="105" x14ac:dyDescent="0.25">
      <c r="A295" s="77" t="s">
        <v>48</v>
      </c>
      <c r="B295" s="31" t="s">
        <v>313</v>
      </c>
      <c r="C295" s="31" t="s">
        <v>314</v>
      </c>
      <c r="D295" s="31" t="s">
        <v>315</v>
      </c>
      <c r="E295" s="31" t="s">
        <v>316</v>
      </c>
      <c r="F295" s="31">
        <v>80111600</v>
      </c>
      <c r="G295" s="49" t="s">
        <v>325</v>
      </c>
      <c r="H295" s="31" t="s">
        <v>43</v>
      </c>
      <c r="I295" s="31" t="s">
        <v>31</v>
      </c>
      <c r="J295" s="31" t="s">
        <v>223</v>
      </c>
      <c r="K295" s="31" t="s">
        <v>223</v>
      </c>
      <c r="L295" s="36">
        <v>7</v>
      </c>
      <c r="M295" s="32">
        <v>4532000</v>
      </c>
      <c r="N295" s="30">
        <f>+L295*M295</f>
        <v>31724000</v>
      </c>
      <c r="O295" s="36" t="s">
        <v>318</v>
      </c>
      <c r="P295" s="31" t="s">
        <v>35</v>
      </c>
      <c r="Q295" s="26" t="s">
        <v>36</v>
      </c>
      <c r="R295" s="78" t="s">
        <v>37</v>
      </c>
    </row>
    <row r="296" spans="1:18" s="37" customFormat="1" ht="105" x14ac:dyDescent="0.25">
      <c r="A296" s="77" t="s">
        <v>48</v>
      </c>
      <c r="B296" s="31" t="s">
        <v>313</v>
      </c>
      <c r="C296" s="31" t="s">
        <v>314</v>
      </c>
      <c r="D296" s="31" t="s">
        <v>315</v>
      </c>
      <c r="E296" s="31" t="s">
        <v>316</v>
      </c>
      <c r="F296" s="31">
        <v>80111600</v>
      </c>
      <c r="G296" s="49" t="s">
        <v>326</v>
      </c>
      <c r="H296" s="31" t="s">
        <v>43</v>
      </c>
      <c r="I296" s="31" t="s">
        <v>31</v>
      </c>
      <c r="J296" s="31" t="s">
        <v>38</v>
      </c>
      <c r="K296" s="31" t="s">
        <v>39</v>
      </c>
      <c r="L296" s="31">
        <v>3</v>
      </c>
      <c r="M296" s="32">
        <v>4532000</v>
      </c>
      <c r="N296" s="30">
        <v>13444933</v>
      </c>
      <c r="O296" s="36" t="s">
        <v>318</v>
      </c>
      <c r="P296" s="31" t="s">
        <v>35</v>
      </c>
      <c r="Q296" s="26" t="s">
        <v>36</v>
      </c>
      <c r="R296" s="78" t="s">
        <v>37</v>
      </c>
    </row>
    <row r="297" spans="1:18" s="37" customFormat="1" ht="105" x14ac:dyDescent="0.25">
      <c r="A297" s="77" t="s">
        <v>48</v>
      </c>
      <c r="B297" s="31" t="s">
        <v>313</v>
      </c>
      <c r="C297" s="31" t="s">
        <v>314</v>
      </c>
      <c r="D297" s="31" t="s">
        <v>315</v>
      </c>
      <c r="E297" s="31" t="s">
        <v>316</v>
      </c>
      <c r="F297" s="31">
        <v>80111600</v>
      </c>
      <c r="G297" s="49" t="s">
        <v>327</v>
      </c>
      <c r="H297" s="31" t="s">
        <v>43</v>
      </c>
      <c r="I297" s="31" t="s">
        <v>31</v>
      </c>
      <c r="J297" s="31" t="s">
        <v>223</v>
      </c>
      <c r="K297" s="31" t="s">
        <v>223</v>
      </c>
      <c r="L297" s="36">
        <v>7</v>
      </c>
      <c r="M297" s="32">
        <v>4120000</v>
      </c>
      <c r="N297" s="30">
        <f t="shared" si="71"/>
        <v>28840000</v>
      </c>
      <c r="O297" s="36" t="s">
        <v>318</v>
      </c>
      <c r="P297" s="31" t="s">
        <v>35</v>
      </c>
      <c r="Q297" s="26" t="s">
        <v>36</v>
      </c>
      <c r="R297" s="78" t="s">
        <v>37</v>
      </c>
    </row>
    <row r="298" spans="1:18" s="37" customFormat="1" ht="105" x14ac:dyDescent="0.25">
      <c r="A298" s="77" t="s">
        <v>48</v>
      </c>
      <c r="B298" s="31" t="s">
        <v>313</v>
      </c>
      <c r="C298" s="31" t="s">
        <v>314</v>
      </c>
      <c r="D298" s="31" t="s">
        <v>315</v>
      </c>
      <c r="E298" s="31" t="s">
        <v>316</v>
      </c>
      <c r="F298" s="31">
        <v>80111600</v>
      </c>
      <c r="G298" s="49" t="s">
        <v>328</v>
      </c>
      <c r="H298" s="31" t="s">
        <v>43</v>
      </c>
      <c r="I298" s="31" t="s">
        <v>31</v>
      </c>
      <c r="J298" s="31" t="s">
        <v>38</v>
      </c>
      <c r="K298" s="31" t="s">
        <v>130</v>
      </c>
      <c r="L298" s="31">
        <v>3.5</v>
      </c>
      <c r="M298" s="32">
        <v>4120000</v>
      </c>
      <c r="N298" s="30">
        <v>14420000</v>
      </c>
      <c r="O298" s="36" t="s">
        <v>318</v>
      </c>
      <c r="P298" s="31" t="s">
        <v>35</v>
      </c>
      <c r="Q298" s="26" t="s">
        <v>36</v>
      </c>
      <c r="R298" s="78" t="s">
        <v>37</v>
      </c>
    </row>
    <row r="299" spans="1:18" s="37" customFormat="1" ht="105" x14ac:dyDescent="0.25">
      <c r="A299" s="77" t="s">
        <v>48</v>
      </c>
      <c r="B299" s="31" t="s">
        <v>313</v>
      </c>
      <c r="C299" s="31" t="s">
        <v>314</v>
      </c>
      <c r="D299" s="31" t="s">
        <v>315</v>
      </c>
      <c r="E299" s="31" t="s">
        <v>316</v>
      </c>
      <c r="F299" s="31">
        <v>80111600</v>
      </c>
      <c r="G299" s="49" t="s">
        <v>330</v>
      </c>
      <c r="H299" s="31" t="s">
        <v>43</v>
      </c>
      <c r="I299" s="31" t="s">
        <v>31</v>
      </c>
      <c r="J299" s="31" t="s">
        <v>223</v>
      </c>
      <c r="K299" s="31" t="s">
        <v>32</v>
      </c>
      <c r="L299" s="36">
        <v>7</v>
      </c>
      <c r="M299" s="32">
        <v>2266000</v>
      </c>
      <c r="N299" s="30">
        <f t="shared" si="71"/>
        <v>15862000</v>
      </c>
      <c r="O299" s="36" t="s">
        <v>318</v>
      </c>
      <c r="P299" s="31" t="s">
        <v>35</v>
      </c>
      <c r="Q299" s="26" t="s">
        <v>36</v>
      </c>
      <c r="R299" s="78" t="s">
        <v>37</v>
      </c>
    </row>
    <row r="300" spans="1:18" s="37" customFormat="1" ht="105" x14ac:dyDescent="0.25">
      <c r="A300" s="77" t="s">
        <v>48</v>
      </c>
      <c r="B300" s="31" t="s">
        <v>313</v>
      </c>
      <c r="C300" s="31" t="s">
        <v>314</v>
      </c>
      <c r="D300" s="31" t="s">
        <v>315</v>
      </c>
      <c r="E300" s="31" t="s">
        <v>316</v>
      </c>
      <c r="F300" s="31">
        <v>80111600</v>
      </c>
      <c r="G300" s="49" t="s">
        <v>331</v>
      </c>
      <c r="H300" s="101" t="s">
        <v>43</v>
      </c>
      <c r="I300" s="101" t="s">
        <v>31</v>
      </c>
      <c r="J300" s="56" t="s">
        <v>332</v>
      </c>
      <c r="K300" s="56" t="s">
        <v>332</v>
      </c>
      <c r="L300" s="101">
        <v>2</v>
      </c>
      <c r="M300" s="97">
        <v>2266000</v>
      </c>
      <c r="N300" s="30">
        <v>4532000</v>
      </c>
      <c r="O300" s="36" t="s">
        <v>318</v>
      </c>
      <c r="P300" s="31" t="s">
        <v>35</v>
      </c>
      <c r="Q300" s="26" t="s">
        <v>36</v>
      </c>
      <c r="R300" s="78" t="s">
        <v>37</v>
      </c>
    </row>
    <row r="301" spans="1:18" s="37" customFormat="1" ht="105" x14ac:dyDescent="0.25">
      <c r="A301" s="77" t="s">
        <v>48</v>
      </c>
      <c r="B301" s="31" t="s">
        <v>313</v>
      </c>
      <c r="C301" s="31" t="s">
        <v>314</v>
      </c>
      <c r="D301" s="31" t="s">
        <v>315</v>
      </c>
      <c r="E301" s="31" t="s">
        <v>316</v>
      </c>
      <c r="F301" s="31">
        <v>80111600</v>
      </c>
      <c r="G301" s="49" t="s">
        <v>333</v>
      </c>
      <c r="H301" s="31" t="s">
        <v>43</v>
      </c>
      <c r="I301" s="31" t="s">
        <v>31</v>
      </c>
      <c r="J301" s="31" t="s">
        <v>33</v>
      </c>
      <c r="K301" s="31" t="s">
        <v>46</v>
      </c>
      <c r="L301" s="36">
        <v>7</v>
      </c>
      <c r="M301" s="32">
        <v>4000000</v>
      </c>
      <c r="N301" s="30">
        <f t="shared" ref="N301" si="72">+L301*M301</f>
        <v>28000000</v>
      </c>
      <c r="O301" s="36" t="s">
        <v>334</v>
      </c>
      <c r="P301" s="31" t="s">
        <v>35</v>
      </c>
      <c r="Q301" s="26" t="s">
        <v>36</v>
      </c>
      <c r="R301" s="78" t="s">
        <v>37</v>
      </c>
    </row>
    <row r="302" spans="1:18" s="37" customFormat="1" ht="120" x14ac:dyDescent="0.25">
      <c r="A302" s="77" t="s">
        <v>48</v>
      </c>
      <c r="B302" s="31" t="s">
        <v>313</v>
      </c>
      <c r="C302" s="31" t="s">
        <v>314</v>
      </c>
      <c r="D302" s="31" t="s">
        <v>315</v>
      </c>
      <c r="E302" s="31" t="s">
        <v>316</v>
      </c>
      <c r="F302" s="31">
        <v>80111600</v>
      </c>
      <c r="G302" s="49" t="s">
        <v>335</v>
      </c>
      <c r="H302" s="31" t="s">
        <v>43</v>
      </c>
      <c r="I302" s="31" t="s">
        <v>31</v>
      </c>
      <c r="J302" s="31" t="s">
        <v>100</v>
      </c>
      <c r="K302" s="31" t="s">
        <v>136</v>
      </c>
      <c r="L302" s="36">
        <v>3.5</v>
      </c>
      <c r="M302" s="32">
        <v>4000000</v>
      </c>
      <c r="N302" s="30">
        <f t="shared" si="71"/>
        <v>14000000</v>
      </c>
      <c r="O302" s="36" t="s">
        <v>334</v>
      </c>
      <c r="P302" s="31" t="s">
        <v>35</v>
      </c>
      <c r="Q302" s="26" t="s">
        <v>36</v>
      </c>
      <c r="R302" s="78" t="s">
        <v>37</v>
      </c>
    </row>
    <row r="303" spans="1:18" s="37" customFormat="1" ht="105" x14ac:dyDescent="0.25">
      <c r="A303" s="77" t="s">
        <v>48</v>
      </c>
      <c r="B303" s="31" t="s">
        <v>313</v>
      </c>
      <c r="C303" s="31" t="s">
        <v>314</v>
      </c>
      <c r="D303" s="31" t="s">
        <v>315</v>
      </c>
      <c r="E303" s="31" t="s">
        <v>316</v>
      </c>
      <c r="F303" s="31">
        <v>80111600</v>
      </c>
      <c r="G303" s="49" t="s">
        <v>336</v>
      </c>
      <c r="H303" s="31" t="s">
        <v>43</v>
      </c>
      <c r="I303" s="31" t="s">
        <v>31</v>
      </c>
      <c r="J303" s="31" t="s">
        <v>223</v>
      </c>
      <c r="K303" s="31" t="s">
        <v>223</v>
      </c>
      <c r="L303" s="36">
        <v>7</v>
      </c>
      <c r="M303" s="32">
        <v>5500000</v>
      </c>
      <c r="N303" s="30">
        <f t="shared" si="71"/>
        <v>38500000</v>
      </c>
      <c r="O303" s="36" t="s">
        <v>334</v>
      </c>
      <c r="P303" s="31" t="s">
        <v>35</v>
      </c>
      <c r="Q303" s="26" t="s">
        <v>36</v>
      </c>
      <c r="R303" s="78" t="s">
        <v>37</v>
      </c>
    </row>
    <row r="304" spans="1:18" s="37" customFormat="1" ht="105" x14ac:dyDescent="0.25">
      <c r="A304" s="77" t="s">
        <v>48</v>
      </c>
      <c r="B304" s="31" t="s">
        <v>313</v>
      </c>
      <c r="C304" s="31" t="s">
        <v>314</v>
      </c>
      <c r="D304" s="31" t="s">
        <v>315</v>
      </c>
      <c r="E304" s="31" t="s">
        <v>316</v>
      </c>
      <c r="F304" s="31">
        <v>80111600</v>
      </c>
      <c r="G304" s="49" t="s">
        <v>336</v>
      </c>
      <c r="H304" s="31" t="s">
        <v>43</v>
      </c>
      <c r="I304" s="31" t="s">
        <v>31</v>
      </c>
      <c r="J304" s="31" t="s">
        <v>38</v>
      </c>
      <c r="K304" s="31" t="s">
        <v>91</v>
      </c>
      <c r="L304" s="36">
        <v>5</v>
      </c>
      <c r="M304" s="32">
        <v>5500000</v>
      </c>
      <c r="N304" s="30">
        <f t="shared" si="71"/>
        <v>27500000</v>
      </c>
      <c r="O304" s="36" t="s">
        <v>334</v>
      </c>
      <c r="P304" s="31" t="s">
        <v>35</v>
      </c>
      <c r="Q304" s="26" t="s">
        <v>36</v>
      </c>
      <c r="R304" s="78" t="s">
        <v>37</v>
      </c>
    </row>
    <row r="305" spans="1:18" s="37" customFormat="1" ht="105" x14ac:dyDescent="0.25">
      <c r="A305" s="77" t="s">
        <v>48</v>
      </c>
      <c r="B305" s="31" t="s">
        <v>313</v>
      </c>
      <c r="C305" s="31" t="s">
        <v>314</v>
      </c>
      <c r="D305" s="31" t="s">
        <v>315</v>
      </c>
      <c r="E305" s="31" t="s">
        <v>316</v>
      </c>
      <c r="F305" s="31">
        <v>80111600</v>
      </c>
      <c r="G305" s="49" t="s">
        <v>337</v>
      </c>
      <c r="H305" s="31" t="s">
        <v>43</v>
      </c>
      <c r="I305" s="31" t="s">
        <v>31</v>
      </c>
      <c r="J305" s="31" t="s">
        <v>223</v>
      </c>
      <c r="K305" s="31" t="s">
        <v>223</v>
      </c>
      <c r="L305" s="36">
        <v>7</v>
      </c>
      <c r="M305" s="32">
        <v>6000000</v>
      </c>
      <c r="N305" s="30">
        <f t="shared" si="71"/>
        <v>42000000</v>
      </c>
      <c r="O305" s="36" t="s">
        <v>334</v>
      </c>
      <c r="P305" s="31" t="s">
        <v>35</v>
      </c>
      <c r="Q305" s="26" t="s">
        <v>36</v>
      </c>
      <c r="R305" s="78" t="s">
        <v>37</v>
      </c>
    </row>
    <row r="306" spans="1:18" s="37" customFormat="1" ht="105" x14ac:dyDescent="0.25">
      <c r="A306" s="77" t="s">
        <v>48</v>
      </c>
      <c r="B306" s="31" t="s">
        <v>313</v>
      </c>
      <c r="C306" s="31" t="s">
        <v>314</v>
      </c>
      <c r="D306" s="31" t="s">
        <v>315</v>
      </c>
      <c r="E306" s="31" t="s">
        <v>316</v>
      </c>
      <c r="F306" s="31">
        <v>80111600</v>
      </c>
      <c r="G306" s="49" t="s">
        <v>338</v>
      </c>
      <c r="H306" s="31" t="s">
        <v>43</v>
      </c>
      <c r="I306" s="31" t="s">
        <v>31</v>
      </c>
      <c r="J306" s="31" t="s">
        <v>38</v>
      </c>
      <c r="K306" s="31" t="s">
        <v>39</v>
      </c>
      <c r="L306" s="36">
        <v>3</v>
      </c>
      <c r="M306" s="32">
        <v>6000000</v>
      </c>
      <c r="N306" s="30">
        <f t="shared" si="71"/>
        <v>18000000</v>
      </c>
      <c r="O306" s="36" t="s">
        <v>334</v>
      </c>
      <c r="P306" s="31" t="s">
        <v>35</v>
      </c>
      <c r="Q306" s="26" t="s">
        <v>36</v>
      </c>
      <c r="R306" s="78" t="s">
        <v>37</v>
      </c>
    </row>
    <row r="307" spans="1:18" s="37" customFormat="1" ht="105" x14ac:dyDescent="0.25">
      <c r="A307" s="77" t="s">
        <v>48</v>
      </c>
      <c r="B307" s="31" t="s">
        <v>313</v>
      </c>
      <c r="C307" s="31" t="s">
        <v>314</v>
      </c>
      <c r="D307" s="31" t="s">
        <v>315</v>
      </c>
      <c r="E307" s="31" t="s">
        <v>316</v>
      </c>
      <c r="F307" s="31">
        <v>80111600</v>
      </c>
      <c r="G307" s="49" t="s">
        <v>339</v>
      </c>
      <c r="H307" s="31" t="s">
        <v>43</v>
      </c>
      <c r="I307" s="31" t="s">
        <v>31</v>
      </c>
      <c r="J307" s="31" t="s">
        <v>223</v>
      </c>
      <c r="K307" s="31" t="s">
        <v>32</v>
      </c>
      <c r="L307" s="36">
        <v>7</v>
      </c>
      <c r="M307" s="32">
        <v>4500000</v>
      </c>
      <c r="N307" s="30">
        <f t="shared" si="71"/>
        <v>31500000</v>
      </c>
      <c r="O307" s="36" t="s">
        <v>334</v>
      </c>
      <c r="P307" s="31" t="s">
        <v>35</v>
      </c>
      <c r="Q307" s="26" t="s">
        <v>36</v>
      </c>
      <c r="R307" s="78" t="s">
        <v>37</v>
      </c>
    </row>
    <row r="308" spans="1:18" s="37" customFormat="1" ht="105" x14ac:dyDescent="0.25">
      <c r="A308" s="77" t="s">
        <v>48</v>
      </c>
      <c r="B308" s="31" t="s">
        <v>313</v>
      </c>
      <c r="C308" s="31" t="s">
        <v>314</v>
      </c>
      <c r="D308" s="31" t="s">
        <v>315</v>
      </c>
      <c r="E308" s="31" t="s">
        <v>316</v>
      </c>
      <c r="F308" s="31">
        <v>80111600</v>
      </c>
      <c r="G308" s="49" t="s">
        <v>339</v>
      </c>
      <c r="H308" s="31" t="s">
        <v>43</v>
      </c>
      <c r="I308" s="31" t="s">
        <v>31</v>
      </c>
      <c r="J308" s="31" t="s">
        <v>38</v>
      </c>
      <c r="K308" s="31" t="s">
        <v>39</v>
      </c>
      <c r="L308" s="36">
        <v>5</v>
      </c>
      <c r="M308" s="32">
        <v>4500000</v>
      </c>
      <c r="N308" s="30">
        <f t="shared" ref="N308:N329" si="73">+L308*M308</f>
        <v>22500000</v>
      </c>
      <c r="O308" s="36" t="s">
        <v>334</v>
      </c>
      <c r="P308" s="31" t="s">
        <v>35</v>
      </c>
      <c r="Q308" s="26" t="s">
        <v>36</v>
      </c>
      <c r="R308" s="78" t="s">
        <v>37</v>
      </c>
    </row>
    <row r="309" spans="1:18" s="37" customFormat="1" ht="105" x14ac:dyDescent="0.25">
      <c r="A309" s="77" t="s">
        <v>48</v>
      </c>
      <c r="B309" s="31" t="s">
        <v>313</v>
      </c>
      <c r="C309" s="31" t="s">
        <v>314</v>
      </c>
      <c r="D309" s="31" t="s">
        <v>315</v>
      </c>
      <c r="E309" s="31" t="s">
        <v>316</v>
      </c>
      <c r="F309" s="31">
        <v>80111600</v>
      </c>
      <c r="G309" s="49" t="s">
        <v>340</v>
      </c>
      <c r="H309" s="31" t="s">
        <v>43</v>
      </c>
      <c r="I309" s="31" t="s">
        <v>31</v>
      </c>
      <c r="J309" s="31" t="s">
        <v>223</v>
      </c>
      <c r="K309" s="31" t="s">
        <v>32</v>
      </c>
      <c r="L309" s="36">
        <v>7</v>
      </c>
      <c r="M309" s="32">
        <v>6500000</v>
      </c>
      <c r="N309" s="30">
        <f t="shared" ref="N309:N317" si="74">+L309*M309</f>
        <v>45500000</v>
      </c>
      <c r="O309" s="36" t="s">
        <v>334</v>
      </c>
      <c r="P309" s="31" t="s">
        <v>35</v>
      </c>
      <c r="Q309" s="26" t="s">
        <v>36</v>
      </c>
      <c r="R309" s="78" t="s">
        <v>37</v>
      </c>
    </row>
    <row r="310" spans="1:18" s="37" customFormat="1" ht="105" x14ac:dyDescent="0.25">
      <c r="A310" s="77" t="s">
        <v>48</v>
      </c>
      <c r="B310" s="31" t="s">
        <v>313</v>
      </c>
      <c r="C310" s="31" t="s">
        <v>314</v>
      </c>
      <c r="D310" s="31" t="s">
        <v>315</v>
      </c>
      <c r="E310" s="31" t="s">
        <v>316</v>
      </c>
      <c r="F310" s="31">
        <v>80111600</v>
      </c>
      <c r="G310" s="49" t="s">
        <v>340</v>
      </c>
      <c r="H310" s="31" t="s">
        <v>43</v>
      </c>
      <c r="I310" s="31" t="s">
        <v>31</v>
      </c>
      <c r="J310" s="31" t="s">
        <v>38</v>
      </c>
      <c r="K310" s="31" t="s">
        <v>91</v>
      </c>
      <c r="L310" s="36">
        <v>5</v>
      </c>
      <c r="M310" s="32">
        <v>6500000</v>
      </c>
      <c r="N310" s="30">
        <f t="shared" si="74"/>
        <v>32500000</v>
      </c>
      <c r="O310" s="36" t="s">
        <v>334</v>
      </c>
      <c r="P310" s="31" t="s">
        <v>35</v>
      </c>
      <c r="Q310" s="26" t="s">
        <v>36</v>
      </c>
      <c r="R310" s="78" t="s">
        <v>37</v>
      </c>
    </row>
    <row r="311" spans="1:18" s="37" customFormat="1" ht="105" x14ac:dyDescent="0.25">
      <c r="A311" s="77" t="s">
        <v>48</v>
      </c>
      <c r="B311" s="31" t="s">
        <v>313</v>
      </c>
      <c r="C311" s="31" t="s">
        <v>314</v>
      </c>
      <c r="D311" s="31" t="s">
        <v>315</v>
      </c>
      <c r="E311" s="31" t="s">
        <v>316</v>
      </c>
      <c r="F311" s="31">
        <v>80111600</v>
      </c>
      <c r="G311" s="49" t="s">
        <v>341</v>
      </c>
      <c r="H311" s="31" t="s">
        <v>43</v>
      </c>
      <c r="I311" s="31" t="s">
        <v>31</v>
      </c>
      <c r="J311" s="31" t="s">
        <v>33</v>
      </c>
      <c r="K311" s="31" t="s">
        <v>46</v>
      </c>
      <c r="L311" s="40">
        <v>7</v>
      </c>
      <c r="M311" s="32">
        <v>2987000</v>
      </c>
      <c r="N311" s="30">
        <f t="shared" si="74"/>
        <v>20909000</v>
      </c>
      <c r="O311" s="31" t="s">
        <v>342</v>
      </c>
      <c r="P311" s="31" t="s">
        <v>35</v>
      </c>
      <c r="Q311" s="26" t="s">
        <v>36</v>
      </c>
      <c r="R311" s="78" t="s">
        <v>37</v>
      </c>
    </row>
    <row r="312" spans="1:18" s="37" customFormat="1" ht="105" x14ac:dyDescent="0.25">
      <c r="A312" s="77" t="s">
        <v>48</v>
      </c>
      <c r="B312" s="31" t="s">
        <v>313</v>
      </c>
      <c r="C312" s="31" t="s">
        <v>314</v>
      </c>
      <c r="D312" s="31" t="s">
        <v>315</v>
      </c>
      <c r="E312" s="31" t="s">
        <v>316</v>
      </c>
      <c r="F312" s="31">
        <v>80111600</v>
      </c>
      <c r="G312" s="49" t="s">
        <v>343</v>
      </c>
      <c r="H312" s="31" t="s">
        <v>43</v>
      </c>
      <c r="I312" s="31" t="s">
        <v>31</v>
      </c>
      <c r="J312" s="31" t="s">
        <v>100</v>
      </c>
      <c r="K312" s="31" t="s">
        <v>100</v>
      </c>
      <c r="L312" s="40">
        <v>3</v>
      </c>
      <c r="M312" s="32">
        <v>2987000</v>
      </c>
      <c r="N312" s="30">
        <f t="shared" si="74"/>
        <v>8961000</v>
      </c>
      <c r="O312" s="31" t="s">
        <v>342</v>
      </c>
      <c r="P312" s="31" t="s">
        <v>35</v>
      </c>
      <c r="Q312" s="26" t="s">
        <v>36</v>
      </c>
      <c r="R312" s="78" t="s">
        <v>37</v>
      </c>
    </row>
    <row r="313" spans="1:18" s="37" customFormat="1" ht="105" x14ac:dyDescent="0.25">
      <c r="A313" s="77" t="s">
        <v>48</v>
      </c>
      <c r="B313" s="31" t="s">
        <v>313</v>
      </c>
      <c r="C313" s="31" t="s">
        <v>314</v>
      </c>
      <c r="D313" s="31" t="s">
        <v>315</v>
      </c>
      <c r="E313" s="31" t="s">
        <v>316</v>
      </c>
      <c r="F313" s="31">
        <v>80111600</v>
      </c>
      <c r="G313" s="49" t="s">
        <v>344</v>
      </c>
      <c r="H313" s="31" t="s">
        <v>43</v>
      </c>
      <c r="I313" s="31" t="s">
        <v>31</v>
      </c>
      <c r="J313" s="31" t="s">
        <v>223</v>
      </c>
      <c r="K313" s="31" t="s">
        <v>223</v>
      </c>
      <c r="L313" s="40">
        <v>7</v>
      </c>
      <c r="M313" s="32">
        <v>5150000</v>
      </c>
      <c r="N313" s="30">
        <f t="shared" si="74"/>
        <v>36050000</v>
      </c>
      <c r="O313" s="31" t="s">
        <v>342</v>
      </c>
      <c r="P313" s="31" t="s">
        <v>35</v>
      </c>
      <c r="Q313" s="26" t="s">
        <v>36</v>
      </c>
      <c r="R313" s="78" t="s">
        <v>37</v>
      </c>
    </row>
    <row r="314" spans="1:18" s="37" customFormat="1" ht="105" x14ac:dyDescent="0.25">
      <c r="A314" s="77" t="s">
        <v>48</v>
      </c>
      <c r="B314" s="31" t="s">
        <v>313</v>
      </c>
      <c r="C314" s="31" t="s">
        <v>314</v>
      </c>
      <c r="D314" s="31" t="s">
        <v>315</v>
      </c>
      <c r="E314" s="31" t="s">
        <v>316</v>
      </c>
      <c r="F314" s="31">
        <v>80111600</v>
      </c>
      <c r="G314" s="49" t="s">
        <v>345</v>
      </c>
      <c r="H314" s="31" t="s">
        <v>43</v>
      </c>
      <c r="I314" s="31" t="s">
        <v>31</v>
      </c>
      <c r="J314" s="31" t="s">
        <v>38</v>
      </c>
      <c r="K314" s="31" t="s">
        <v>91</v>
      </c>
      <c r="L314" s="40">
        <v>3.5</v>
      </c>
      <c r="M314" s="32">
        <v>5150000</v>
      </c>
      <c r="N314" s="30">
        <f t="shared" si="74"/>
        <v>18025000</v>
      </c>
      <c r="O314" s="31" t="s">
        <v>342</v>
      </c>
      <c r="P314" s="31" t="s">
        <v>35</v>
      </c>
      <c r="Q314" s="26" t="s">
        <v>36</v>
      </c>
      <c r="R314" s="78" t="s">
        <v>37</v>
      </c>
    </row>
    <row r="315" spans="1:18" s="37" customFormat="1" ht="135" x14ac:dyDescent="0.25">
      <c r="A315" s="77" t="s">
        <v>48</v>
      </c>
      <c r="B315" s="31" t="s">
        <v>313</v>
      </c>
      <c r="C315" s="31" t="s">
        <v>314</v>
      </c>
      <c r="D315" s="31" t="s">
        <v>315</v>
      </c>
      <c r="E315" s="31" t="s">
        <v>316</v>
      </c>
      <c r="F315" s="31">
        <v>80111600</v>
      </c>
      <c r="G315" s="49" t="s">
        <v>346</v>
      </c>
      <c r="H315" s="31" t="s">
        <v>43</v>
      </c>
      <c r="I315" s="31" t="s">
        <v>31</v>
      </c>
      <c r="J315" s="31" t="s">
        <v>32</v>
      </c>
      <c r="K315" s="31" t="s">
        <v>32</v>
      </c>
      <c r="L315" s="40">
        <v>7</v>
      </c>
      <c r="M315" s="32">
        <v>4277000</v>
      </c>
      <c r="N315" s="30">
        <f t="shared" si="74"/>
        <v>29939000</v>
      </c>
      <c r="O315" s="31" t="s">
        <v>342</v>
      </c>
      <c r="P315" s="31" t="s">
        <v>35</v>
      </c>
      <c r="Q315" s="26" t="s">
        <v>36</v>
      </c>
      <c r="R315" s="78" t="s">
        <v>37</v>
      </c>
    </row>
    <row r="316" spans="1:18" s="37" customFormat="1" ht="165" x14ac:dyDescent="0.25">
      <c r="A316" s="77" t="s">
        <v>48</v>
      </c>
      <c r="B316" s="31" t="s">
        <v>313</v>
      </c>
      <c r="C316" s="31" t="s">
        <v>314</v>
      </c>
      <c r="D316" s="31" t="s">
        <v>315</v>
      </c>
      <c r="E316" s="31" t="s">
        <v>316</v>
      </c>
      <c r="F316" s="31">
        <v>80111600</v>
      </c>
      <c r="G316" s="49" t="s">
        <v>347</v>
      </c>
      <c r="H316" s="31" t="s">
        <v>43</v>
      </c>
      <c r="I316" s="31" t="s">
        <v>31</v>
      </c>
      <c r="J316" s="31" t="s">
        <v>63</v>
      </c>
      <c r="K316" s="31" t="s">
        <v>39</v>
      </c>
      <c r="L316" s="40">
        <v>3</v>
      </c>
      <c r="M316" s="32">
        <v>4277000</v>
      </c>
      <c r="N316" s="30">
        <f t="shared" si="74"/>
        <v>12831000</v>
      </c>
      <c r="O316" s="31" t="s">
        <v>342</v>
      </c>
      <c r="P316" s="31" t="s">
        <v>35</v>
      </c>
      <c r="Q316" s="26" t="s">
        <v>36</v>
      </c>
      <c r="R316" s="78" t="s">
        <v>37</v>
      </c>
    </row>
    <row r="317" spans="1:18" s="37" customFormat="1" ht="150" x14ac:dyDescent="0.25">
      <c r="A317" s="77" t="s">
        <v>48</v>
      </c>
      <c r="B317" s="31" t="s">
        <v>313</v>
      </c>
      <c r="C317" s="31" t="s">
        <v>314</v>
      </c>
      <c r="D317" s="31" t="s">
        <v>315</v>
      </c>
      <c r="E317" s="31" t="s">
        <v>316</v>
      </c>
      <c r="F317" s="31">
        <v>80111600</v>
      </c>
      <c r="G317" s="49" t="s">
        <v>348</v>
      </c>
      <c r="H317" s="31" t="s">
        <v>43</v>
      </c>
      <c r="I317" s="31" t="s">
        <v>31</v>
      </c>
      <c r="J317" s="31" t="s">
        <v>223</v>
      </c>
      <c r="K317" s="31" t="s">
        <v>32</v>
      </c>
      <c r="L317" s="40">
        <v>7</v>
      </c>
      <c r="M317" s="32">
        <v>6798000</v>
      </c>
      <c r="N317" s="30">
        <f t="shared" si="74"/>
        <v>47586000</v>
      </c>
      <c r="O317" s="31" t="s">
        <v>342</v>
      </c>
      <c r="P317" s="31" t="s">
        <v>35</v>
      </c>
      <c r="Q317" s="26" t="s">
        <v>36</v>
      </c>
      <c r="R317" s="78" t="s">
        <v>37</v>
      </c>
    </row>
    <row r="318" spans="1:18" s="37" customFormat="1" ht="165" x14ac:dyDescent="0.25">
      <c r="A318" s="77" t="s">
        <v>48</v>
      </c>
      <c r="B318" s="31" t="s">
        <v>313</v>
      </c>
      <c r="C318" s="31" t="s">
        <v>314</v>
      </c>
      <c r="D318" s="31" t="s">
        <v>315</v>
      </c>
      <c r="E318" s="31" t="s">
        <v>316</v>
      </c>
      <c r="F318" s="31">
        <v>80111600</v>
      </c>
      <c r="G318" s="49" t="s">
        <v>349</v>
      </c>
      <c r="H318" s="31" t="s">
        <v>43</v>
      </c>
      <c r="I318" s="31" t="s">
        <v>31</v>
      </c>
      <c r="J318" s="31" t="s">
        <v>39</v>
      </c>
      <c r="K318" s="31" t="s">
        <v>39</v>
      </c>
      <c r="L318" s="40">
        <v>4</v>
      </c>
      <c r="M318" s="32">
        <v>6798000</v>
      </c>
      <c r="N318" s="30">
        <f t="shared" si="73"/>
        <v>27192000</v>
      </c>
      <c r="O318" s="31" t="s">
        <v>342</v>
      </c>
      <c r="P318" s="31" t="s">
        <v>35</v>
      </c>
      <c r="Q318" s="26" t="s">
        <v>36</v>
      </c>
      <c r="R318" s="78" t="s">
        <v>37</v>
      </c>
    </row>
    <row r="319" spans="1:18" s="37" customFormat="1" ht="150" x14ac:dyDescent="0.25">
      <c r="A319" s="77" t="s">
        <v>48</v>
      </c>
      <c r="B319" s="31" t="s">
        <v>313</v>
      </c>
      <c r="C319" s="31" t="s">
        <v>314</v>
      </c>
      <c r="D319" s="31" t="s">
        <v>315</v>
      </c>
      <c r="E319" s="31" t="s">
        <v>316</v>
      </c>
      <c r="F319" s="31">
        <v>80111600</v>
      </c>
      <c r="G319" s="49" t="s">
        <v>350</v>
      </c>
      <c r="H319" s="31" t="s">
        <v>43</v>
      </c>
      <c r="I319" s="31" t="s">
        <v>31</v>
      </c>
      <c r="J319" s="31" t="s">
        <v>104</v>
      </c>
      <c r="K319" s="31" t="s">
        <v>104</v>
      </c>
      <c r="L319" s="40">
        <v>6</v>
      </c>
      <c r="M319" s="32">
        <v>4400000</v>
      </c>
      <c r="N319" s="30">
        <f>+L319*M319</f>
        <v>26400000</v>
      </c>
      <c r="O319" s="31" t="s">
        <v>342</v>
      </c>
      <c r="P319" s="31" t="s">
        <v>35</v>
      </c>
      <c r="Q319" s="26" t="s">
        <v>36</v>
      </c>
      <c r="R319" s="78" t="s">
        <v>37</v>
      </c>
    </row>
    <row r="320" spans="1:18" s="37" customFormat="1" ht="150" x14ac:dyDescent="0.25">
      <c r="A320" s="77" t="s">
        <v>48</v>
      </c>
      <c r="B320" s="31" t="s">
        <v>313</v>
      </c>
      <c r="C320" s="31" t="s">
        <v>314</v>
      </c>
      <c r="D320" s="31" t="s">
        <v>315</v>
      </c>
      <c r="E320" s="31" t="s">
        <v>316</v>
      </c>
      <c r="F320" s="31">
        <v>80111600</v>
      </c>
      <c r="G320" s="49" t="s">
        <v>351</v>
      </c>
      <c r="H320" s="31" t="s">
        <v>43</v>
      </c>
      <c r="I320" s="31" t="s">
        <v>31</v>
      </c>
      <c r="J320" s="31" t="s">
        <v>69</v>
      </c>
      <c r="K320" s="31" t="s">
        <v>46</v>
      </c>
      <c r="L320" s="40">
        <v>7</v>
      </c>
      <c r="M320" s="32">
        <v>4532000</v>
      </c>
      <c r="N320" s="30">
        <f>+L320*M320</f>
        <v>31724000</v>
      </c>
      <c r="O320" s="31" t="s">
        <v>342</v>
      </c>
      <c r="P320" s="31" t="s">
        <v>35</v>
      </c>
      <c r="Q320" s="26" t="s">
        <v>36</v>
      </c>
      <c r="R320" s="78" t="s">
        <v>37</v>
      </c>
    </row>
    <row r="321" spans="1:18" s="37" customFormat="1" ht="165" x14ac:dyDescent="0.25">
      <c r="A321" s="77" t="s">
        <v>48</v>
      </c>
      <c r="B321" s="31" t="s">
        <v>313</v>
      </c>
      <c r="C321" s="31" t="s">
        <v>314</v>
      </c>
      <c r="D321" s="31" t="s">
        <v>315</v>
      </c>
      <c r="E321" s="31" t="s">
        <v>316</v>
      </c>
      <c r="F321" s="31">
        <v>80111600</v>
      </c>
      <c r="G321" s="49" t="s">
        <v>352</v>
      </c>
      <c r="H321" s="31" t="s">
        <v>43</v>
      </c>
      <c r="I321" s="31" t="s">
        <v>31</v>
      </c>
      <c r="J321" s="31" t="s">
        <v>100</v>
      </c>
      <c r="K321" s="31" t="s">
        <v>100</v>
      </c>
      <c r="L321" s="40">
        <v>3</v>
      </c>
      <c r="M321" s="32">
        <v>4532000</v>
      </c>
      <c r="N321" s="30">
        <f>+L321*M321</f>
        <v>13596000</v>
      </c>
      <c r="O321" s="31" t="s">
        <v>342</v>
      </c>
      <c r="P321" s="31" t="s">
        <v>35</v>
      </c>
      <c r="Q321" s="26" t="s">
        <v>36</v>
      </c>
      <c r="R321" s="78" t="s">
        <v>37</v>
      </c>
    </row>
    <row r="322" spans="1:18" s="37" customFormat="1" ht="105" x14ac:dyDescent="0.25">
      <c r="A322" s="77" t="s">
        <v>48</v>
      </c>
      <c r="B322" s="31" t="s">
        <v>313</v>
      </c>
      <c r="C322" s="31" t="s">
        <v>314</v>
      </c>
      <c r="D322" s="31" t="s">
        <v>315</v>
      </c>
      <c r="E322" s="31" t="s">
        <v>316</v>
      </c>
      <c r="F322" s="31">
        <v>80111600</v>
      </c>
      <c r="G322" s="49" t="s">
        <v>353</v>
      </c>
      <c r="H322" s="31" t="s">
        <v>43</v>
      </c>
      <c r="I322" s="31" t="s">
        <v>31</v>
      </c>
      <c r="J322" s="31" t="s">
        <v>223</v>
      </c>
      <c r="K322" s="31" t="s">
        <v>223</v>
      </c>
      <c r="L322" s="31">
        <v>4</v>
      </c>
      <c r="M322" s="32">
        <v>5150000</v>
      </c>
      <c r="N322" s="30">
        <v>21630000</v>
      </c>
      <c r="O322" s="31" t="s">
        <v>354</v>
      </c>
      <c r="P322" s="31" t="s">
        <v>35</v>
      </c>
      <c r="Q322" s="26" t="s">
        <v>36</v>
      </c>
      <c r="R322" s="78" t="s">
        <v>37</v>
      </c>
    </row>
    <row r="323" spans="1:18" s="37" customFormat="1" ht="105" x14ac:dyDescent="0.25">
      <c r="A323" s="77" t="s">
        <v>48</v>
      </c>
      <c r="B323" s="31" t="s">
        <v>313</v>
      </c>
      <c r="C323" s="31" t="s">
        <v>314</v>
      </c>
      <c r="D323" s="31" t="s">
        <v>315</v>
      </c>
      <c r="E323" s="31" t="s">
        <v>316</v>
      </c>
      <c r="F323" s="31">
        <v>80111600</v>
      </c>
      <c r="G323" s="49" t="s">
        <v>355</v>
      </c>
      <c r="H323" s="31" t="s">
        <v>43</v>
      </c>
      <c r="I323" s="31" t="s">
        <v>31</v>
      </c>
      <c r="J323" s="31" t="s">
        <v>84</v>
      </c>
      <c r="K323" s="31" t="s">
        <v>125</v>
      </c>
      <c r="L323" s="40">
        <v>4</v>
      </c>
      <c r="M323" s="32">
        <v>5150000</v>
      </c>
      <c r="N323" s="30">
        <f t="shared" ref="N323" si="75">+L323*M323</f>
        <v>20600000</v>
      </c>
      <c r="O323" s="31" t="s">
        <v>354</v>
      </c>
      <c r="P323" s="31" t="s">
        <v>35</v>
      </c>
      <c r="Q323" s="26" t="s">
        <v>36</v>
      </c>
      <c r="R323" s="78" t="s">
        <v>37</v>
      </c>
    </row>
    <row r="324" spans="1:18" s="37" customFormat="1" ht="105" x14ac:dyDescent="0.25">
      <c r="A324" s="77" t="s">
        <v>48</v>
      </c>
      <c r="B324" s="31" t="s">
        <v>313</v>
      </c>
      <c r="C324" s="31" t="s">
        <v>314</v>
      </c>
      <c r="D324" s="31" t="s">
        <v>315</v>
      </c>
      <c r="E324" s="31" t="s">
        <v>316</v>
      </c>
      <c r="F324" s="31">
        <v>80111600</v>
      </c>
      <c r="G324" s="49" t="s">
        <v>356</v>
      </c>
      <c r="H324" s="56" t="s">
        <v>43</v>
      </c>
      <c r="I324" s="56" t="s">
        <v>31</v>
      </c>
      <c r="J324" s="56" t="s">
        <v>100</v>
      </c>
      <c r="K324" s="56" t="s">
        <v>136</v>
      </c>
      <c r="L324" s="56">
        <v>1</v>
      </c>
      <c r="M324" s="63">
        <v>5150000</v>
      </c>
      <c r="N324" s="30">
        <v>5150000</v>
      </c>
      <c r="O324" s="56" t="s">
        <v>354</v>
      </c>
      <c r="P324" s="31" t="s">
        <v>35</v>
      </c>
      <c r="Q324" s="26" t="s">
        <v>36</v>
      </c>
      <c r="R324" s="78" t="s">
        <v>37</v>
      </c>
    </row>
    <row r="325" spans="1:18" s="37" customFormat="1" ht="105" x14ac:dyDescent="0.25">
      <c r="A325" s="77" t="s">
        <v>48</v>
      </c>
      <c r="B325" s="31" t="s">
        <v>313</v>
      </c>
      <c r="C325" s="31" t="s">
        <v>314</v>
      </c>
      <c r="D325" s="31" t="s">
        <v>315</v>
      </c>
      <c r="E325" s="31" t="s">
        <v>316</v>
      </c>
      <c r="F325" s="31">
        <v>80111600</v>
      </c>
      <c r="G325" s="49" t="s">
        <v>357</v>
      </c>
      <c r="H325" s="31" t="s">
        <v>43</v>
      </c>
      <c r="I325" s="31" t="s">
        <v>31</v>
      </c>
      <c r="J325" s="31" t="s">
        <v>223</v>
      </c>
      <c r="K325" s="31" t="s">
        <v>223</v>
      </c>
      <c r="L325" s="40">
        <v>7</v>
      </c>
      <c r="M325" s="32">
        <v>6500000</v>
      </c>
      <c r="N325" s="30">
        <f>+L325*M325</f>
        <v>45500000</v>
      </c>
      <c r="O325" s="31" t="s">
        <v>354</v>
      </c>
      <c r="P325" s="31" t="s">
        <v>35</v>
      </c>
      <c r="Q325" s="26" t="s">
        <v>36</v>
      </c>
      <c r="R325" s="78" t="s">
        <v>37</v>
      </c>
    </row>
    <row r="326" spans="1:18" s="37" customFormat="1" ht="105" x14ac:dyDescent="0.25">
      <c r="A326" s="77" t="s">
        <v>48</v>
      </c>
      <c r="B326" s="31" t="s">
        <v>313</v>
      </c>
      <c r="C326" s="31" t="s">
        <v>314</v>
      </c>
      <c r="D326" s="31" t="s">
        <v>315</v>
      </c>
      <c r="E326" s="31" t="s">
        <v>316</v>
      </c>
      <c r="F326" s="31">
        <v>80111600</v>
      </c>
      <c r="G326" s="49" t="s">
        <v>358</v>
      </c>
      <c r="H326" s="31" t="s">
        <v>43</v>
      </c>
      <c r="I326" s="31" t="s">
        <v>31</v>
      </c>
      <c r="J326" s="31" t="s">
        <v>39</v>
      </c>
      <c r="K326" s="31" t="s">
        <v>39</v>
      </c>
      <c r="L326" s="40">
        <v>2</v>
      </c>
      <c r="M326" s="32">
        <v>6500000</v>
      </c>
      <c r="N326" s="30">
        <v>13000000</v>
      </c>
      <c r="O326" s="31" t="s">
        <v>354</v>
      </c>
      <c r="P326" s="31" t="s">
        <v>35</v>
      </c>
      <c r="Q326" s="26" t="s">
        <v>36</v>
      </c>
      <c r="R326" s="78" t="s">
        <v>37</v>
      </c>
    </row>
    <row r="327" spans="1:18" s="37" customFormat="1" ht="105" x14ac:dyDescent="0.25">
      <c r="A327" s="77" t="s">
        <v>48</v>
      </c>
      <c r="B327" s="31" t="s">
        <v>313</v>
      </c>
      <c r="C327" s="31" t="s">
        <v>314</v>
      </c>
      <c r="D327" s="31" t="s">
        <v>315</v>
      </c>
      <c r="E327" s="31" t="s">
        <v>316</v>
      </c>
      <c r="F327" s="31">
        <v>80111600</v>
      </c>
      <c r="G327" s="49" t="s">
        <v>359</v>
      </c>
      <c r="H327" s="31" t="s">
        <v>43</v>
      </c>
      <c r="I327" s="31" t="s">
        <v>31</v>
      </c>
      <c r="J327" s="31" t="s">
        <v>38</v>
      </c>
      <c r="K327" s="31" t="s">
        <v>91</v>
      </c>
      <c r="L327" s="40">
        <v>4</v>
      </c>
      <c r="M327" s="32">
        <v>6500000</v>
      </c>
      <c r="N327" s="30">
        <f>+L327*M327</f>
        <v>26000000</v>
      </c>
      <c r="O327" s="31" t="s">
        <v>354</v>
      </c>
      <c r="P327" s="31" t="s">
        <v>35</v>
      </c>
      <c r="Q327" s="26" t="s">
        <v>36</v>
      </c>
      <c r="R327" s="78" t="s">
        <v>37</v>
      </c>
    </row>
    <row r="328" spans="1:18" s="37" customFormat="1" ht="105" x14ac:dyDescent="0.25">
      <c r="A328" s="77" t="s">
        <v>48</v>
      </c>
      <c r="B328" s="31" t="s">
        <v>313</v>
      </c>
      <c r="C328" s="31" t="s">
        <v>314</v>
      </c>
      <c r="D328" s="31" t="s">
        <v>315</v>
      </c>
      <c r="E328" s="31" t="s">
        <v>316</v>
      </c>
      <c r="F328" s="31">
        <v>80111600</v>
      </c>
      <c r="G328" s="49" t="s">
        <v>360</v>
      </c>
      <c r="H328" s="31" t="s">
        <v>43</v>
      </c>
      <c r="I328" s="31" t="s">
        <v>31</v>
      </c>
      <c r="J328" s="31" t="s">
        <v>100</v>
      </c>
      <c r="K328" s="31" t="s">
        <v>136</v>
      </c>
      <c r="L328" s="31">
        <v>2</v>
      </c>
      <c r="M328" s="32">
        <v>6500000</v>
      </c>
      <c r="N328" s="30">
        <v>13000000</v>
      </c>
      <c r="O328" s="31" t="s">
        <v>354</v>
      </c>
      <c r="P328" s="31" t="s">
        <v>35</v>
      </c>
      <c r="Q328" s="26" t="s">
        <v>36</v>
      </c>
      <c r="R328" s="78" t="s">
        <v>37</v>
      </c>
    </row>
    <row r="329" spans="1:18" s="37" customFormat="1" ht="105" x14ac:dyDescent="0.25">
      <c r="A329" s="77" t="s">
        <v>48</v>
      </c>
      <c r="B329" s="31" t="s">
        <v>313</v>
      </c>
      <c r="C329" s="31" t="s">
        <v>314</v>
      </c>
      <c r="D329" s="31" t="s">
        <v>361</v>
      </c>
      <c r="E329" s="31" t="s">
        <v>362</v>
      </c>
      <c r="F329" s="31">
        <v>80111600</v>
      </c>
      <c r="G329" s="49" t="s">
        <v>363</v>
      </c>
      <c r="H329" s="31" t="s">
        <v>43</v>
      </c>
      <c r="I329" s="31" t="s">
        <v>31</v>
      </c>
      <c r="J329" s="31" t="s">
        <v>223</v>
      </c>
      <c r="K329" s="31" t="s">
        <v>223</v>
      </c>
      <c r="L329" s="40">
        <v>7</v>
      </c>
      <c r="M329" s="32">
        <v>4000000</v>
      </c>
      <c r="N329" s="30">
        <f t="shared" si="73"/>
        <v>28000000</v>
      </c>
      <c r="O329" s="31" t="s">
        <v>354</v>
      </c>
      <c r="P329" s="31" t="s">
        <v>35</v>
      </c>
      <c r="Q329" s="26" t="s">
        <v>36</v>
      </c>
      <c r="R329" s="78" t="s">
        <v>37</v>
      </c>
    </row>
    <row r="330" spans="1:18" s="37" customFormat="1" ht="105" x14ac:dyDescent="0.25">
      <c r="A330" s="77" t="s">
        <v>48</v>
      </c>
      <c r="B330" s="31" t="s">
        <v>313</v>
      </c>
      <c r="C330" s="31" t="s">
        <v>314</v>
      </c>
      <c r="D330" s="31" t="s">
        <v>361</v>
      </c>
      <c r="E330" s="31" t="s">
        <v>362</v>
      </c>
      <c r="F330" s="31">
        <v>80111600</v>
      </c>
      <c r="G330" s="49" t="s">
        <v>363</v>
      </c>
      <c r="H330" s="31" t="s">
        <v>43</v>
      </c>
      <c r="I330" s="31" t="s">
        <v>31</v>
      </c>
      <c r="J330" s="31" t="s">
        <v>38</v>
      </c>
      <c r="K330" s="31" t="s">
        <v>91</v>
      </c>
      <c r="L330" s="40">
        <v>4</v>
      </c>
      <c r="M330" s="32">
        <v>4000000</v>
      </c>
      <c r="N330" s="30">
        <f t="shared" ref="N330:N352" si="76">+L330*M330</f>
        <v>16000000</v>
      </c>
      <c r="O330" s="31" t="s">
        <v>354</v>
      </c>
      <c r="P330" s="31" t="s">
        <v>35</v>
      </c>
      <c r="Q330" s="26" t="s">
        <v>36</v>
      </c>
      <c r="R330" s="78" t="s">
        <v>37</v>
      </c>
    </row>
    <row r="331" spans="1:18" s="37" customFormat="1" ht="105" x14ac:dyDescent="0.25">
      <c r="A331" s="77" t="s">
        <v>48</v>
      </c>
      <c r="B331" s="31" t="s">
        <v>313</v>
      </c>
      <c r="C331" s="31" t="s">
        <v>314</v>
      </c>
      <c r="D331" s="31" t="s">
        <v>315</v>
      </c>
      <c r="E331" s="31" t="s">
        <v>316</v>
      </c>
      <c r="F331" s="31">
        <v>80111600</v>
      </c>
      <c r="G331" s="49" t="s">
        <v>364</v>
      </c>
      <c r="H331" s="31" t="s">
        <v>43</v>
      </c>
      <c r="I331" s="31" t="s">
        <v>31</v>
      </c>
      <c r="J331" s="31" t="s">
        <v>38</v>
      </c>
      <c r="K331" s="31" t="s">
        <v>91</v>
      </c>
      <c r="L331" s="31">
        <v>3</v>
      </c>
      <c r="M331" s="32">
        <v>6500000</v>
      </c>
      <c r="N331" s="30">
        <v>19500000</v>
      </c>
      <c r="O331" s="31" t="s">
        <v>354</v>
      </c>
      <c r="P331" s="31" t="s">
        <v>35</v>
      </c>
      <c r="Q331" s="26" t="s">
        <v>36</v>
      </c>
      <c r="R331" s="78" t="s">
        <v>37</v>
      </c>
    </row>
    <row r="332" spans="1:18" s="37" customFormat="1" ht="105" x14ac:dyDescent="0.25">
      <c r="A332" s="77" t="s">
        <v>48</v>
      </c>
      <c r="B332" s="31" t="s">
        <v>313</v>
      </c>
      <c r="C332" s="31" t="s">
        <v>314</v>
      </c>
      <c r="D332" s="31" t="s">
        <v>315</v>
      </c>
      <c r="E332" s="31" t="s">
        <v>316</v>
      </c>
      <c r="F332" s="31">
        <v>80111600</v>
      </c>
      <c r="G332" s="49" t="s">
        <v>365</v>
      </c>
      <c r="H332" s="31" t="s">
        <v>43</v>
      </c>
      <c r="I332" s="31" t="s">
        <v>31</v>
      </c>
      <c r="J332" s="31" t="s">
        <v>223</v>
      </c>
      <c r="K332" s="31" t="s">
        <v>32</v>
      </c>
      <c r="L332" s="40">
        <v>7</v>
      </c>
      <c r="M332" s="32">
        <v>4223000</v>
      </c>
      <c r="N332" s="30">
        <f t="shared" si="76"/>
        <v>29561000</v>
      </c>
      <c r="O332" s="31" t="s">
        <v>354</v>
      </c>
      <c r="P332" s="31" t="s">
        <v>35</v>
      </c>
      <c r="Q332" s="26" t="s">
        <v>36</v>
      </c>
      <c r="R332" s="78" t="s">
        <v>37</v>
      </c>
    </row>
    <row r="333" spans="1:18" s="37" customFormat="1" ht="120" x14ac:dyDescent="0.25">
      <c r="A333" s="77" t="s">
        <v>48</v>
      </c>
      <c r="B333" s="31" t="s">
        <v>313</v>
      </c>
      <c r="C333" s="31" t="s">
        <v>314</v>
      </c>
      <c r="D333" s="31" t="s">
        <v>315</v>
      </c>
      <c r="E333" s="31" t="s">
        <v>316</v>
      </c>
      <c r="F333" s="31">
        <v>80111600</v>
      </c>
      <c r="G333" s="49" t="s">
        <v>366</v>
      </c>
      <c r="H333" s="31" t="s">
        <v>43</v>
      </c>
      <c r="I333" s="31" t="s">
        <v>31</v>
      </c>
      <c r="J333" s="31" t="s">
        <v>38</v>
      </c>
      <c r="K333" s="31" t="s">
        <v>39</v>
      </c>
      <c r="L333" s="40">
        <v>2</v>
      </c>
      <c r="M333" s="32">
        <v>4223000</v>
      </c>
      <c r="N333" s="30">
        <f t="shared" si="76"/>
        <v>8446000</v>
      </c>
      <c r="O333" s="31" t="s">
        <v>354</v>
      </c>
      <c r="P333" s="31" t="s">
        <v>35</v>
      </c>
      <c r="Q333" s="26" t="s">
        <v>36</v>
      </c>
      <c r="R333" s="78" t="s">
        <v>37</v>
      </c>
    </row>
    <row r="334" spans="1:18" s="37" customFormat="1" ht="105" x14ac:dyDescent="0.25">
      <c r="A334" s="77" t="s">
        <v>48</v>
      </c>
      <c r="B334" s="31" t="s">
        <v>313</v>
      </c>
      <c r="C334" s="31" t="s">
        <v>314</v>
      </c>
      <c r="D334" s="31" t="s">
        <v>315</v>
      </c>
      <c r="E334" s="31" t="s">
        <v>316</v>
      </c>
      <c r="F334" s="31">
        <v>80111600</v>
      </c>
      <c r="G334" s="49" t="s">
        <v>367</v>
      </c>
      <c r="H334" s="31" t="s">
        <v>43</v>
      </c>
      <c r="I334" s="31" t="s">
        <v>31</v>
      </c>
      <c r="J334" s="31" t="s">
        <v>223</v>
      </c>
      <c r="K334" s="31" t="s">
        <v>223</v>
      </c>
      <c r="L334" s="40">
        <v>7</v>
      </c>
      <c r="M334" s="32">
        <v>4000000</v>
      </c>
      <c r="N334" s="30">
        <f t="shared" si="76"/>
        <v>28000000</v>
      </c>
      <c r="O334" s="31" t="s">
        <v>354</v>
      </c>
      <c r="P334" s="31" t="s">
        <v>35</v>
      </c>
      <c r="Q334" s="26" t="s">
        <v>36</v>
      </c>
      <c r="R334" s="78" t="s">
        <v>37</v>
      </c>
    </row>
    <row r="335" spans="1:18" s="37" customFormat="1" ht="105" x14ac:dyDescent="0.25">
      <c r="A335" s="77" t="s">
        <v>48</v>
      </c>
      <c r="B335" s="31" t="s">
        <v>313</v>
      </c>
      <c r="C335" s="31" t="s">
        <v>314</v>
      </c>
      <c r="D335" s="31" t="s">
        <v>315</v>
      </c>
      <c r="E335" s="31" t="s">
        <v>316</v>
      </c>
      <c r="F335" s="31">
        <v>80111600</v>
      </c>
      <c r="G335" s="49" t="s">
        <v>368</v>
      </c>
      <c r="H335" s="31" t="s">
        <v>43</v>
      </c>
      <c r="I335" s="31" t="s">
        <v>31</v>
      </c>
      <c r="J335" s="31" t="s">
        <v>223</v>
      </c>
      <c r="K335" s="31" t="s">
        <v>32</v>
      </c>
      <c r="L335" s="40">
        <v>7</v>
      </c>
      <c r="M335" s="32">
        <v>3605000</v>
      </c>
      <c r="N335" s="30">
        <f t="shared" si="76"/>
        <v>25235000</v>
      </c>
      <c r="O335" s="31" t="s">
        <v>354</v>
      </c>
      <c r="P335" s="31" t="s">
        <v>35</v>
      </c>
      <c r="Q335" s="26" t="s">
        <v>36</v>
      </c>
      <c r="R335" s="78" t="s">
        <v>37</v>
      </c>
    </row>
    <row r="336" spans="1:18" s="37" customFormat="1" ht="105" x14ac:dyDescent="0.25">
      <c r="A336" s="77" t="s">
        <v>48</v>
      </c>
      <c r="B336" s="31" t="s">
        <v>313</v>
      </c>
      <c r="C336" s="31" t="s">
        <v>314</v>
      </c>
      <c r="D336" s="31" t="s">
        <v>315</v>
      </c>
      <c r="E336" s="31" t="s">
        <v>316</v>
      </c>
      <c r="F336" s="31">
        <v>80111600</v>
      </c>
      <c r="G336" s="49" t="s">
        <v>369</v>
      </c>
      <c r="H336" s="31" t="s">
        <v>43</v>
      </c>
      <c r="I336" s="31" t="s">
        <v>31</v>
      </c>
      <c r="J336" s="31" t="s">
        <v>38</v>
      </c>
      <c r="K336" s="31" t="s">
        <v>39</v>
      </c>
      <c r="L336" s="40">
        <v>4</v>
      </c>
      <c r="M336" s="32">
        <v>3605000</v>
      </c>
      <c r="N336" s="30">
        <f t="shared" si="76"/>
        <v>14420000</v>
      </c>
      <c r="O336" s="31" t="s">
        <v>354</v>
      </c>
      <c r="P336" s="31" t="s">
        <v>35</v>
      </c>
      <c r="Q336" s="26" t="s">
        <v>36</v>
      </c>
      <c r="R336" s="78" t="s">
        <v>37</v>
      </c>
    </row>
    <row r="337" spans="1:18" s="37" customFormat="1" ht="105" x14ac:dyDescent="0.25">
      <c r="A337" s="77" t="s">
        <v>48</v>
      </c>
      <c r="B337" s="31" t="s">
        <v>313</v>
      </c>
      <c r="C337" s="31" t="s">
        <v>314</v>
      </c>
      <c r="D337" s="31" t="s">
        <v>315</v>
      </c>
      <c r="E337" s="31" t="s">
        <v>316</v>
      </c>
      <c r="F337" s="31">
        <v>80111600</v>
      </c>
      <c r="G337" s="49" t="s">
        <v>370</v>
      </c>
      <c r="H337" s="31" t="s">
        <v>43</v>
      </c>
      <c r="I337" s="31" t="s">
        <v>31</v>
      </c>
      <c r="J337" s="31" t="s">
        <v>33</v>
      </c>
      <c r="K337" s="31" t="s">
        <v>86</v>
      </c>
      <c r="L337" s="40">
        <v>6</v>
      </c>
      <c r="M337" s="32">
        <v>2163000</v>
      </c>
      <c r="N337" s="30">
        <f t="shared" si="76"/>
        <v>12978000</v>
      </c>
      <c r="O337" s="31" t="s">
        <v>354</v>
      </c>
      <c r="P337" s="31" t="s">
        <v>35</v>
      </c>
      <c r="Q337" s="26" t="s">
        <v>36</v>
      </c>
      <c r="R337" s="78" t="s">
        <v>37</v>
      </c>
    </row>
    <row r="338" spans="1:18" s="37" customFormat="1" ht="105" x14ac:dyDescent="0.25">
      <c r="A338" s="77" t="s">
        <v>48</v>
      </c>
      <c r="B338" s="31" t="s">
        <v>313</v>
      </c>
      <c r="C338" s="31" t="s">
        <v>314</v>
      </c>
      <c r="D338" s="31" t="s">
        <v>315</v>
      </c>
      <c r="E338" s="31" t="s">
        <v>316</v>
      </c>
      <c r="F338" s="31">
        <v>80111600</v>
      </c>
      <c r="G338" s="49" t="s">
        <v>371</v>
      </c>
      <c r="H338" s="31" t="s">
        <v>43</v>
      </c>
      <c r="I338" s="31" t="s">
        <v>31</v>
      </c>
      <c r="J338" s="31" t="s">
        <v>223</v>
      </c>
      <c r="K338" s="31" t="s">
        <v>32</v>
      </c>
      <c r="L338" s="40">
        <v>3.8</v>
      </c>
      <c r="M338" s="32">
        <v>9000000</v>
      </c>
      <c r="N338" s="30">
        <f>+L338*M338+300000</f>
        <v>34500000</v>
      </c>
      <c r="O338" s="31" t="s">
        <v>354</v>
      </c>
      <c r="P338" s="31" t="s">
        <v>35</v>
      </c>
      <c r="Q338" s="26" t="s">
        <v>36</v>
      </c>
      <c r="R338" s="78" t="s">
        <v>37</v>
      </c>
    </row>
    <row r="339" spans="1:18" s="37" customFormat="1" ht="105" x14ac:dyDescent="0.25">
      <c r="A339" s="77" t="s">
        <v>48</v>
      </c>
      <c r="B339" s="31" t="s">
        <v>313</v>
      </c>
      <c r="C339" s="31" t="s">
        <v>314</v>
      </c>
      <c r="D339" s="31" t="s">
        <v>361</v>
      </c>
      <c r="E339" s="31" t="s">
        <v>362</v>
      </c>
      <c r="F339" s="31">
        <v>80111600</v>
      </c>
      <c r="G339" s="49" t="s">
        <v>372</v>
      </c>
      <c r="H339" s="31" t="s">
        <v>43</v>
      </c>
      <c r="I339" s="31" t="s">
        <v>31</v>
      </c>
      <c r="J339" s="31" t="s">
        <v>223</v>
      </c>
      <c r="K339" s="31" t="s">
        <v>223</v>
      </c>
      <c r="L339" s="40">
        <v>7</v>
      </c>
      <c r="M339" s="32">
        <v>3600000</v>
      </c>
      <c r="N339" s="30">
        <f t="shared" si="76"/>
        <v>25200000</v>
      </c>
      <c r="O339" s="31" t="s">
        <v>354</v>
      </c>
      <c r="P339" s="31" t="s">
        <v>35</v>
      </c>
      <c r="Q339" s="26" t="s">
        <v>36</v>
      </c>
      <c r="R339" s="78" t="s">
        <v>37</v>
      </c>
    </row>
    <row r="340" spans="1:18" s="37" customFormat="1" ht="105" x14ac:dyDescent="0.25">
      <c r="A340" s="77" t="s">
        <v>48</v>
      </c>
      <c r="B340" s="31" t="s">
        <v>313</v>
      </c>
      <c r="C340" s="31" t="s">
        <v>314</v>
      </c>
      <c r="D340" s="31" t="s">
        <v>315</v>
      </c>
      <c r="E340" s="31" t="s">
        <v>316</v>
      </c>
      <c r="F340" s="31">
        <v>80111600</v>
      </c>
      <c r="G340" s="49" t="s">
        <v>373</v>
      </c>
      <c r="H340" s="31" t="s">
        <v>43</v>
      </c>
      <c r="I340" s="31" t="s">
        <v>31</v>
      </c>
      <c r="J340" s="31" t="s">
        <v>223</v>
      </c>
      <c r="K340" s="31" t="s">
        <v>223</v>
      </c>
      <c r="L340" s="31">
        <v>5</v>
      </c>
      <c r="M340" s="32">
        <v>5500000</v>
      </c>
      <c r="N340" s="30">
        <v>25850000</v>
      </c>
      <c r="O340" s="31" t="s">
        <v>354</v>
      </c>
      <c r="P340" s="31" t="s">
        <v>35</v>
      </c>
      <c r="Q340" s="26" t="s">
        <v>36</v>
      </c>
      <c r="R340" s="78" t="s">
        <v>37</v>
      </c>
    </row>
    <row r="341" spans="1:18" s="37" customFormat="1" ht="105" x14ac:dyDescent="0.25">
      <c r="A341" s="77" t="s">
        <v>48</v>
      </c>
      <c r="B341" s="31" t="s">
        <v>313</v>
      </c>
      <c r="C341" s="31" t="s">
        <v>314</v>
      </c>
      <c r="D341" s="31" t="s">
        <v>315</v>
      </c>
      <c r="E341" s="31" t="s">
        <v>316</v>
      </c>
      <c r="F341" s="31">
        <v>80111600</v>
      </c>
      <c r="G341" s="49" t="s">
        <v>367</v>
      </c>
      <c r="H341" s="31" t="s">
        <v>43</v>
      </c>
      <c r="I341" s="31" t="s">
        <v>31</v>
      </c>
      <c r="J341" s="31" t="s">
        <v>223</v>
      </c>
      <c r="K341" s="31" t="s">
        <v>223</v>
      </c>
      <c r="L341" s="40">
        <v>7</v>
      </c>
      <c r="M341" s="32">
        <v>4600000</v>
      </c>
      <c r="N341" s="30">
        <f t="shared" si="76"/>
        <v>32200000</v>
      </c>
      <c r="O341" s="31" t="s">
        <v>354</v>
      </c>
      <c r="P341" s="31" t="s">
        <v>35</v>
      </c>
      <c r="Q341" s="26" t="s">
        <v>36</v>
      </c>
      <c r="R341" s="78" t="s">
        <v>37</v>
      </c>
    </row>
    <row r="342" spans="1:18" s="37" customFormat="1" ht="105" x14ac:dyDescent="0.25">
      <c r="A342" s="77" t="s">
        <v>48</v>
      </c>
      <c r="B342" s="31" t="s">
        <v>313</v>
      </c>
      <c r="C342" s="31" t="s">
        <v>314</v>
      </c>
      <c r="D342" s="31" t="s">
        <v>315</v>
      </c>
      <c r="E342" s="31" t="s">
        <v>316</v>
      </c>
      <c r="F342" s="31">
        <v>80111600</v>
      </c>
      <c r="G342" s="49" t="s">
        <v>374</v>
      </c>
      <c r="H342" s="31" t="s">
        <v>43</v>
      </c>
      <c r="I342" s="31" t="s">
        <v>31</v>
      </c>
      <c r="J342" s="31" t="s">
        <v>38</v>
      </c>
      <c r="K342" s="31" t="s">
        <v>91</v>
      </c>
      <c r="L342" s="40">
        <v>3</v>
      </c>
      <c r="M342" s="32">
        <v>4600000</v>
      </c>
      <c r="N342" s="30">
        <f t="shared" si="76"/>
        <v>13800000</v>
      </c>
      <c r="O342" s="31" t="s">
        <v>354</v>
      </c>
      <c r="P342" s="31" t="s">
        <v>35</v>
      </c>
      <c r="Q342" s="26" t="s">
        <v>36</v>
      </c>
      <c r="R342" s="78" t="s">
        <v>37</v>
      </c>
    </row>
    <row r="343" spans="1:18" s="37" customFormat="1" ht="105" x14ac:dyDescent="0.25">
      <c r="A343" s="77" t="s">
        <v>48</v>
      </c>
      <c r="B343" s="31" t="s">
        <v>313</v>
      </c>
      <c r="C343" s="31" t="s">
        <v>314</v>
      </c>
      <c r="D343" s="31" t="s">
        <v>315</v>
      </c>
      <c r="E343" s="31" t="s">
        <v>316</v>
      </c>
      <c r="F343" s="31">
        <v>80111600</v>
      </c>
      <c r="G343" s="49" t="s">
        <v>375</v>
      </c>
      <c r="H343" s="31" t="s">
        <v>43</v>
      </c>
      <c r="I343" s="31" t="s">
        <v>31</v>
      </c>
      <c r="J343" s="31" t="s">
        <v>223</v>
      </c>
      <c r="K343" s="31" t="s">
        <v>223</v>
      </c>
      <c r="L343" s="40">
        <v>7</v>
      </c>
      <c r="M343" s="32">
        <v>4000000</v>
      </c>
      <c r="N343" s="30">
        <f t="shared" si="76"/>
        <v>28000000</v>
      </c>
      <c r="O343" s="31" t="s">
        <v>354</v>
      </c>
      <c r="P343" s="31" t="s">
        <v>35</v>
      </c>
      <c r="Q343" s="26" t="s">
        <v>36</v>
      </c>
      <c r="R343" s="78" t="s">
        <v>37</v>
      </c>
    </row>
    <row r="344" spans="1:18" s="37" customFormat="1" ht="105" x14ac:dyDescent="0.25">
      <c r="A344" s="77" t="s">
        <v>48</v>
      </c>
      <c r="B344" s="31" t="s">
        <v>313</v>
      </c>
      <c r="C344" s="31" t="s">
        <v>314</v>
      </c>
      <c r="D344" s="31" t="s">
        <v>315</v>
      </c>
      <c r="E344" s="31" t="s">
        <v>316</v>
      </c>
      <c r="F344" s="31">
        <v>80111600</v>
      </c>
      <c r="G344" s="49" t="s">
        <v>375</v>
      </c>
      <c r="H344" s="31" t="s">
        <v>43</v>
      </c>
      <c r="I344" s="31" t="s">
        <v>31</v>
      </c>
      <c r="J344" s="31" t="s">
        <v>38</v>
      </c>
      <c r="K344" s="31" t="s">
        <v>39</v>
      </c>
      <c r="L344" s="40">
        <v>5</v>
      </c>
      <c r="M344" s="32">
        <v>4000000</v>
      </c>
      <c r="N344" s="30">
        <f t="shared" si="76"/>
        <v>20000000</v>
      </c>
      <c r="O344" s="31" t="s">
        <v>354</v>
      </c>
      <c r="P344" s="31" t="s">
        <v>35</v>
      </c>
      <c r="Q344" s="26" t="s">
        <v>36</v>
      </c>
      <c r="R344" s="78" t="s">
        <v>37</v>
      </c>
    </row>
    <row r="345" spans="1:18" s="37" customFormat="1" ht="105" x14ac:dyDescent="0.25">
      <c r="A345" s="77" t="s">
        <v>48</v>
      </c>
      <c r="B345" s="31" t="s">
        <v>313</v>
      </c>
      <c r="C345" s="31" t="s">
        <v>314</v>
      </c>
      <c r="D345" s="31" t="s">
        <v>315</v>
      </c>
      <c r="E345" s="31" t="s">
        <v>376</v>
      </c>
      <c r="F345" s="31">
        <v>80111600</v>
      </c>
      <c r="G345" s="49" t="s">
        <v>377</v>
      </c>
      <c r="H345" s="31" t="s">
        <v>43</v>
      </c>
      <c r="I345" s="31" t="s">
        <v>31</v>
      </c>
      <c r="J345" s="31" t="s">
        <v>223</v>
      </c>
      <c r="K345" s="31" t="s">
        <v>32</v>
      </c>
      <c r="L345" s="40">
        <v>7</v>
      </c>
      <c r="M345" s="32">
        <v>5000000</v>
      </c>
      <c r="N345" s="30">
        <f t="shared" si="76"/>
        <v>35000000</v>
      </c>
      <c r="O345" s="41" t="s">
        <v>378</v>
      </c>
      <c r="P345" s="31" t="s">
        <v>35</v>
      </c>
      <c r="Q345" s="26" t="s">
        <v>36</v>
      </c>
      <c r="R345" s="78" t="s">
        <v>37</v>
      </c>
    </row>
    <row r="346" spans="1:18" s="37" customFormat="1" ht="105" x14ac:dyDescent="0.25">
      <c r="A346" s="77" t="s">
        <v>48</v>
      </c>
      <c r="B346" s="31" t="s">
        <v>313</v>
      </c>
      <c r="C346" s="31" t="s">
        <v>314</v>
      </c>
      <c r="D346" s="31" t="s">
        <v>315</v>
      </c>
      <c r="E346" s="31" t="s">
        <v>376</v>
      </c>
      <c r="F346" s="31">
        <v>80111600</v>
      </c>
      <c r="G346" s="49" t="s">
        <v>379</v>
      </c>
      <c r="H346" s="31" t="s">
        <v>43</v>
      </c>
      <c r="I346" s="31" t="s">
        <v>31</v>
      </c>
      <c r="J346" s="31" t="s">
        <v>63</v>
      </c>
      <c r="K346" s="31" t="s">
        <v>64</v>
      </c>
      <c r="L346" s="40">
        <v>1.5</v>
      </c>
      <c r="M346" s="32">
        <v>5000000</v>
      </c>
      <c r="N346" s="30">
        <f t="shared" si="76"/>
        <v>7500000</v>
      </c>
      <c r="O346" s="41" t="s">
        <v>378</v>
      </c>
      <c r="P346" s="31" t="s">
        <v>35</v>
      </c>
      <c r="Q346" s="26" t="s">
        <v>36</v>
      </c>
      <c r="R346" s="78" t="s">
        <v>37</v>
      </c>
    </row>
    <row r="347" spans="1:18" s="37" customFormat="1" ht="105" x14ac:dyDescent="0.25">
      <c r="A347" s="77" t="s">
        <v>48</v>
      </c>
      <c r="B347" s="31" t="s">
        <v>313</v>
      </c>
      <c r="C347" s="31" t="s">
        <v>314</v>
      </c>
      <c r="D347" s="31" t="s">
        <v>315</v>
      </c>
      <c r="E347" s="31" t="s">
        <v>376</v>
      </c>
      <c r="F347" s="31">
        <v>80111600</v>
      </c>
      <c r="G347" s="49" t="s">
        <v>380</v>
      </c>
      <c r="H347" s="31" t="s">
        <v>43</v>
      </c>
      <c r="I347" s="31" t="s">
        <v>31</v>
      </c>
      <c r="J347" s="31" t="s">
        <v>223</v>
      </c>
      <c r="K347" s="31" t="s">
        <v>223</v>
      </c>
      <c r="L347" s="40">
        <v>6</v>
      </c>
      <c r="M347" s="32">
        <v>5665000</v>
      </c>
      <c r="N347" s="30">
        <f t="shared" si="76"/>
        <v>33990000</v>
      </c>
      <c r="O347" s="41" t="s">
        <v>378</v>
      </c>
      <c r="P347" s="31" t="s">
        <v>35</v>
      </c>
      <c r="Q347" s="26" t="s">
        <v>36</v>
      </c>
      <c r="R347" s="78" t="s">
        <v>37</v>
      </c>
    </row>
    <row r="348" spans="1:18" s="37" customFormat="1" ht="105" x14ac:dyDescent="0.25">
      <c r="A348" s="77" t="s">
        <v>48</v>
      </c>
      <c r="B348" s="31" t="s">
        <v>313</v>
      </c>
      <c r="C348" s="31" t="s">
        <v>314</v>
      </c>
      <c r="D348" s="31" t="s">
        <v>315</v>
      </c>
      <c r="E348" s="31" t="s">
        <v>376</v>
      </c>
      <c r="F348" s="31">
        <v>80111600</v>
      </c>
      <c r="G348" s="49" t="s">
        <v>380</v>
      </c>
      <c r="H348" s="31" t="s">
        <v>43</v>
      </c>
      <c r="I348" s="31" t="s">
        <v>31</v>
      </c>
      <c r="J348" s="31" t="s">
        <v>38</v>
      </c>
      <c r="K348" s="31" t="s">
        <v>91</v>
      </c>
      <c r="L348" s="40">
        <v>3</v>
      </c>
      <c r="M348" s="32">
        <v>5665000</v>
      </c>
      <c r="N348" s="30">
        <f t="shared" si="76"/>
        <v>16995000</v>
      </c>
      <c r="O348" s="41" t="s">
        <v>378</v>
      </c>
      <c r="P348" s="31" t="s">
        <v>35</v>
      </c>
      <c r="Q348" s="26" t="s">
        <v>36</v>
      </c>
      <c r="R348" s="78" t="s">
        <v>37</v>
      </c>
    </row>
    <row r="349" spans="1:18" s="37" customFormat="1" ht="105" x14ac:dyDescent="0.25">
      <c r="A349" s="77" t="s">
        <v>48</v>
      </c>
      <c r="B349" s="31" t="s">
        <v>313</v>
      </c>
      <c r="C349" s="31" t="s">
        <v>314</v>
      </c>
      <c r="D349" s="31" t="s">
        <v>361</v>
      </c>
      <c r="E349" s="31" t="s">
        <v>362</v>
      </c>
      <c r="F349" s="31">
        <v>80111600</v>
      </c>
      <c r="G349" s="49" t="s">
        <v>381</v>
      </c>
      <c r="H349" s="31" t="s">
        <v>43</v>
      </c>
      <c r="I349" s="31" t="s">
        <v>31</v>
      </c>
      <c r="J349" s="31" t="s">
        <v>223</v>
      </c>
      <c r="K349" s="31" t="s">
        <v>32</v>
      </c>
      <c r="L349" s="40">
        <v>7</v>
      </c>
      <c r="M349" s="32">
        <v>4120000</v>
      </c>
      <c r="N349" s="30">
        <f t="shared" si="76"/>
        <v>28840000</v>
      </c>
      <c r="O349" s="41" t="s">
        <v>378</v>
      </c>
      <c r="P349" s="31" t="s">
        <v>35</v>
      </c>
      <c r="Q349" s="26" t="s">
        <v>36</v>
      </c>
      <c r="R349" s="78" t="s">
        <v>37</v>
      </c>
    </row>
    <row r="350" spans="1:18" s="37" customFormat="1" ht="105" x14ac:dyDescent="0.25">
      <c r="A350" s="77" t="s">
        <v>48</v>
      </c>
      <c r="B350" s="31" t="s">
        <v>313</v>
      </c>
      <c r="C350" s="31" t="s">
        <v>314</v>
      </c>
      <c r="D350" s="31" t="s">
        <v>361</v>
      </c>
      <c r="E350" s="31" t="s">
        <v>362</v>
      </c>
      <c r="F350" s="31">
        <v>80111600</v>
      </c>
      <c r="G350" s="49" t="s">
        <v>381</v>
      </c>
      <c r="H350" s="31" t="s">
        <v>43</v>
      </c>
      <c r="I350" s="31" t="s">
        <v>31</v>
      </c>
      <c r="J350" s="31" t="s">
        <v>38</v>
      </c>
      <c r="K350" s="31" t="s">
        <v>39</v>
      </c>
      <c r="L350" s="40">
        <v>4</v>
      </c>
      <c r="M350" s="32">
        <v>4120000</v>
      </c>
      <c r="N350" s="30">
        <f t="shared" si="76"/>
        <v>16480000</v>
      </c>
      <c r="O350" s="41" t="s">
        <v>378</v>
      </c>
      <c r="P350" s="31" t="s">
        <v>35</v>
      </c>
      <c r="Q350" s="26" t="s">
        <v>36</v>
      </c>
      <c r="R350" s="78" t="s">
        <v>37</v>
      </c>
    </row>
    <row r="351" spans="1:18" s="37" customFormat="1" ht="105" x14ac:dyDescent="0.25">
      <c r="A351" s="77" t="s">
        <v>48</v>
      </c>
      <c r="B351" s="31" t="s">
        <v>313</v>
      </c>
      <c r="C351" s="31" t="s">
        <v>314</v>
      </c>
      <c r="D351" s="31" t="s">
        <v>315</v>
      </c>
      <c r="E351" s="31" t="s">
        <v>316</v>
      </c>
      <c r="F351" s="31">
        <v>80111600</v>
      </c>
      <c r="G351" s="49" t="s">
        <v>382</v>
      </c>
      <c r="H351" s="31" t="s">
        <v>43</v>
      </c>
      <c r="I351" s="31" t="s">
        <v>31</v>
      </c>
      <c r="J351" s="31" t="s">
        <v>223</v>
      </c>
      <c r="K351" s="31" t="s">
        <v>223</v>
      </c>
      <c r="L351" s="40">
        <v>7</v>
      </c>
      <c r="M351" s="32">
        <v>6695000</v>
      </c>
      <c r="N351" s="30">
        <f t="shared" si="76"/>
        <v>46865000</v>
      </c>
      <c r="O351" s="41" t="s">
        <v>383</v>
      </c>
      <c r="P351" s="31" t="s">
        <v>35</v>
      </c>
      <c r="Q351" s="26" t="s">
        <v>36</v>
      </c>
      <c r="R351" s="78" t="s">
        <v>37</v>
      </c>
    </row>
    <row r="352" spans="1:18" s="37" customFormat="1" ht="105" x14ac:dyDescent="0.25">
      <c r="A352" s="77" t="s">
        <v>48</v>
      </c>
      <c r="B352" s="31" t="s">
        <v>313</v>
      </c>
      <c r="C352" s="31" t="s">
        <v>314</v>
      </c>
      <c r="D352" s="31" t="s">
        <v>315</v>
      </c>
      <c r="E352" s="31" t="s">
        <v>316</v>
      </c>
      <c r="F352" s="31">
        <v>80111600</v>
      </c>
      <c r="G352" s="49" t="s">
        <v>384</v>
      </c>
      <c r="H352" s="31" t="s">
        <v>43</v>
      </c>
      <c r="I352" s="31" t="s">
        <v>31</v>
      </c>
      <c r="J352" s="31" t="s">
        <v>32</v>
      </c>
      <c r="K352" s="31" t="s">
        <v>86</v>
      </c>
      <c r="L352" s="40">
        <v>4</v>
      </c>
      <c r="M352" s="32">
        <v>4800000</v>
      </c>
      <c r="N352" s="30">
        <f t="shared" si="76"/>
        <v>19200000</v>
      </c>
      <c r="O352" s="41" t="s">
        <v>383</v>
      </c>
      <c r="P352" s="31" t="s">
        <v>35</v>
      </c>
      <c r="Q352" s="26" t="s">
        <v>36</v>
      </c>
      <c r="R352" s="78" t="s">
        <v>37</v>
      </c>
    </row>
    <row r="353" spans="1:18" s="37" customFormat="1" ht="120" x14ac:dyDescent="0.25">
      <c r="A353" s="77" t="s">
        <v>48</v>
      </c>
      <c r="B353" s="31" t="s">
        <v>313</v>
      </c>
      <c r="C353" s="31" t="s">
        <v>314</v>
      </c>
      <c r="D353" s="31" t="s">
        <v>315</v>
      </c>
      <c r="E353" s="31" t="s">
        <v>376</v>
      </c>
      <c r="F353" s="31" t="s">
        <v>385</v>
      </c>
      <c r="G353" s="49" t="s">
        <v>386</v>
      </c>
      <c r="H353" s="31" t="s">
        <v>387</v>
      </c>
      <c r="I353" s="31" t="s">
        <v>388</v>
      </c>
      <c r="J353" s="31" t="s">
        <v>84</v>
      </c>
      <c r="K353" s="31" t="s">
        <v>64</v>
      </c>
      <c r="L353" s="40">
        <v>6</v>
      </c>
      <c r="M353" s="32">
        <f>+N353/6</f>
        <v>33956666.666666664</v>
      </c>
      <c r="N353" s="30">
        <f>203079000+661000</f>
        <v>203740000</v>
      </c>
      <c r="O353" s="41" t="s">
        <v>378</v>
      </c>
      <c r="P353" s="31" t="s">
        <v>35</v>
      </c>
      <c r="Q353" s="26" t="s">
        <v>36</v>
      </c>
      <c r="R353" s="78" t="s">
        <v>37</v>
      </c>
    </row>
    <row r="354" spans="1:18" s="37" customFormat="1" ht="120" x14ac:dyDescent="0.25">
      <c r="A354" s="77" t="s">
        <v>48</v>
      </c>
      <c r="B354" s="31" t="s">
        <v>313</v>
      </c>
      <c r="C354" s="31" t="s">
        <v>314</v>
      </c>
      <c r="D354" s="31" t="s">
        <v>315</v>
      </c>
      <c r="E354" s="31" t="s">
        <v>376</v>
      </c>
      <c r="F354" s="31" t="s">
        <v>385</v>
      </c>
      <c r="G354" s="49" t="s">
        <v>389</v>
      </c>
      <c r="H354" s="31" t="s">
        <v>387</v>
      </c>
      <c r="I354" s="31" t="s">
        <v>390</v>
      </c>
      <c r="J354" s="31" t="s">
        <v>84</v>
      </c>
      <c r="K354" s="31" t="s">
        <v>39</v>
      </c>
      <c r="L354" s="40">
        <v>7</v>
      </c>
      <c r="M354" s="32">
        <v>5000000</v>
      </c>
      <c r="N354" s="30">
        <f>+L354*M354+700000</f>
        <v>35700000</v>
      </c>
      <c r="O354" s="41" t="s">
        <v>378</v>
      </c>
      <c r="P354" s="31" t="s">
        <v>35</v>
      </c>
      <c r="Q354" s="26" t="s">
        <v>36</v>
      </c>
      <c r="R354" s="78" t="s">
        <v>37</v>
      </c>
    </row>
    <row r="355" spans="1:18" s="37" customFormat="1" ht="120" x14ac:dyDescent="0.25">
      <c r="A355" s="77" t="s">
        <v>48</v>
      </c>
      <c r="B355" s="31" t="s">
        <v>313</v>
      </c>
      <c r="C355" s="31" t="s">
        <v>314</v>
      </c>
      <c r="D355" s="31" t="s">
        <v>361</v>
      </c>
      <c r="E355" s="31" t="s">
        <v>362</v>
      </c>
      <c r="F355" s="31">
        <v>80111600</v>
      </c>
      <c r="G355" s="49" t="s">
        <v>391</v>
      </c>
      <c r="H355" s="31" t="s">
        <v>43</v>
      </c>
      <c r="I355" s="31" t="s">
        <v>31</v>
      </c>
      <c r="J355" s="31" t="s">
        <v>223</v>
      </c>
      <c r="K355" s="31" t="s">
        <v>223</v>
      </c>
      <c r="L355" s="40">
        <v>7</v>
      </c>
      <c r="M355" s="32">
        <v>7000000</v>
      </c>
      <c r="N355" s="30">
        <f t="shared" ref="N355:N367" si="77">+M355*L355</f>
        <v>49000000</v>
      </c>
      <c r="O355" s="36" t="s">
        <v>392</v>
      </c>
      <c r="P355" s="31" t="s">
        <v>35</v>
      </c>
      <c r="Q355" s="26" t="s">
        <v>36</v>
      </c>
      <c r="R355" s="78" t="s">
        <v>37</v>
      </c>
    </row>
    <row r="356" spans="1:18" s="37" customFormat="1" ht="120" x14ac:dyDescent="0.25">
      <c r="A356" s="77" t="s">
        <v>48</v>
      </c>
      <c r="B356" s="31" t="s">
        <v>313</v>
      </c>
      <c r="C356" s="31" t="s">
        <v>314</v>
      </c>
      <c r="D356" s="31" t="s">
        <v>361</v>
      </c>
      <c r="E356" s="31" t="s">
        <v>362</v>
      </c>
      <c r="F356" s="31">
        <v>80111600</v>
      </c>
      <c r="G356" s="49" t="s">
        <v>391</v>
      </c>
      <c r="H356" s="31" t="s">
        <v>43</v>
      </c>
      <c r="I356" s="31" t="s">
        <v>31</v>
      </c>
      <c r="J356" s="31" t="s">
        <v>38</v>
      </c>
      <c r="K356" s="31" t="s">
        <v>91</v>
      </c>
      <c r="L356" s="40">
        <v>5</v>
      </c>
      <c r="M356" s="32">
        <v>7000000</v>
      </c>
      <c r="N356" s="30">
        <f t="shared" si="77"/>
        <v>35000000</v>
      </c>
      <c r="O356" s="36" t="s">
        <v>392</v>
      </c>
      <c r="P356" s="31" t="s">
        <v>35</v>
      </c>
      <c r="Q356" s="26" t="s">
        <v>36</v>
      </c>
      <c r="R356" s="78" t="s">
        <v>37</v>
      </c>
    </row>
    <row r="357" spans="1:18" s="37" customFormat="1" ht="135" x14ac:dyDescent="0.25">
      <c r="A357" s="77" t="s">
        <v>48</v>
      </c>
      <c r="B357" s="31" t="s">
        <v>313</v>
      </c>
      <c r="C357" s="31" t="s">
        <v>314</v>
      </c>
      <c r="D357" s="31" t="s">
        <v>361</v>
      </c>
      <c r="E357" s="31" t="s">
        <v>362</v>
      </c>
      <c r="F357" s="31">
        <v>80111600</v>
      </c>
      <c r="G357" s="49" t="s">
        <v>393</v>
      </c>
      <c r="H357" s="31" t="s">
        <v>43</v>
      </c>
      <c r="I357" s="31" t="s">
        <v>31</v>
      </c>
      <c r="J357" s="31" t="s">
        <v>223</v>
      </c>
      <c r="K357" s="31" t="s">
        <v>223</v>
      </c>
      <c r="L357" s="40">
        <v>7</v>
      </c>
      <c r="M357" s="32">
        <v>5300000</v>
      </c>
      <c r="N357" s="30">
        <f t="shared" si="77"/>
        <v>37100000</v>
      </c>
      <c r="O357" s="36" t="s">
        <v>392</v>
      </c>
      <c r="P357" s="31" t="s">
        <v>35</v>
      </c>
      <c r="Q357" s="26" t="s">
        <v>36</v>
      </c>
      <c r="R357" s="78" t="s">
        <v>37</v>
      </c>
    </row>
    <row r="358" spans="1:18" s="37" customFormat="1" ht="135" x14ac:dyDescent="0.25">
      <c r="A358" s="77" t="s">
        <v>48</v>
      </c>
      <c r="B358" s="31" t="s">
        <v>313</v>
      </c>
      <c r="C358" s="31" t="s">
        <v>314</v>
      </c>
      <c r="D358" s="31" t="s">
        <v>361</v>
      </c>
      <c r="E358" s="31" t="s">
        <v>362</v>
      </c>
      <c r="F358" s="31">
        <v>80111600</v>
      </c>
      <c r="G358" s="49" t="s">
        <v>393</v>
      </c>
      <c r="H358" s="31" t="s">
        <v>43</v>
      </c>
      <c r="I358" s="31" t="s">
        <v>31</v>
      </c>
      <c r="J358" s="31" t="s">
        <v>38</v>
      </c>
      <c r="K358" s="31" t="s">
        <v>91</v>
      </c>
      <c r="L358" s="40">
        <v>5</v>
      </c>
      <c r="M358" s="32">
        <v>5300000</v>
      </c>
      <c r="N358" s="30">
        <f t="shared" si="77"/>
        <v>26500000</v>
      </c>
      <c r="O358" s="36" t="s">
        <v>392</v>
      </c>
      <c r="P358" s="31" t="s">
        <v>35</v>
      </c>
      <c r="Q358" s="26" t="s">
        <v>36</v>
      </c>
      <c r="R358" s="78" t="s">
        <v>37</v>
      </c>
    </row>
    <row r="359" spans="1:18" s="37" customFormat="1" ht="105" x14ac:dyDescent="0.25">
      <c r="A359" s="77" t="s">
        <v>48</v>
      </c>
      <c r="B359" s="31" t="s">
        <v>313</v>
      </c>
      <c r="C359" s="31" t="s">
        <v>314</v>
      </c>
      <c r="D359" s="31" t="s">
        <v>361</v>
      </c>
      <c r="E359" s="31" t="s">
        <v>362</v>
      </c>
      <c r="F359" s="31">
        <v>80111600</v>
      </c>
      <c r="G359" s="49" t="s">
        <v>394</v>
      </c>
      <c r="H359" s="31" t="s">
        <v>43</v>
      </c>
      <c r="I359" s="31" t="s">
        <v>31</v>
      </c>
      <c r="J359" s="31" t="s">
        <v>223</v>
      </c>
      <c r="K359" s="31" t="s">
        <v>223</v>
      </c>
      <c r="L359" s="40">
        <v>8</v>
      </c>
      <c r="M359" s="32">
        <v>5000000</v>
      </c>
      <c r="N359" s="30">
        <f>+M359*L359</f>
        <v>40000000</v>
      </c>
      <c r="O359" s="36" t="s">
        <v>392</v>
      </c>
      <c r="P359" s="31" t="s">
        <v>35</v>
      </c>
      <c r="Q359" s="26" t="s">
        <v>36</v>
      </c>
      <c r="R359" s="78" t="s">
        <v>37</v>
      </c>
    </row>
    <row r="360" spans="1:18" s="37" customFormat="1" ht="105" x14ac:dyDescent="0.25">
      <c r="A360" s="77" t="s">
        <v>48</v>
      </c>
      <c r="B360" s="31" t="s">
        <v>313</v>
      </c>
      <c r="C360" s="31" t="s">
        <v>314</v>
      </c>
      <c r="D360" s="31" t="s">
        <v>361</v>
      </c>
      <c r="E360" s="31" t="s">
        <v>362</v>
      </c>
      <c r="F360" s="31">
        <v>80111600</v>
      </c>
      <c r="G360" s="49" t="s">
        <v>395</v>
      </c>
      <c r="H360" s="121" t="s">
        <v>43</v>
      </c>
      <c r="I360" s="121" t="s">
        <v>31</v>
      </c>
      <c r="J360" s="121" t="s">
        <v>396</v>
      </c>
      <c r="K360" s="121" t="s">
        <v>100</v>
      </c>
      <c r="L360" s="115">
        <v>3</v>
      </c>
      <c r="M360" s="112">
        <v>5000000</v>
      </c>
      <c r="N360" s="30">
        <v>15000000</v>
      </c>
      <c r="O360" s="121" t="s">
        <v>392</v>
      </c>
      <c r="P360" s="31" t="s">
        <v>35</v>
      </c>
      <c r="Q360" s="26" t="s">
        <v>36</v>
      </c>
      <c r="R360" s="78" t="s">
        <v>37</v>
      </c>
    </row>
    <row r="361" spans="1:18" s="37" customFormat="1" ht="105" x14ac:dyDescent="0.25">
      <c r="A361" s="77" t="s">
        <v>48</v>
      </c>
      <c r="B361" s="31" t="s">
        <v>313</v>
      </c>
      <c r="C361" s="31" t="s">
        <v>314</v>
      </c>
      <c r="D361" s="31" t="s">
        <v>361</v>
      </c>
      <c r="E361" s="31" t="s">
        <v>362</v>
      </c>
      <c r="F361" s="31">
        <v>80111600</v>
      </c>
      <c r="G361" s="49" t="s">
        <v>397</v>
      </c>
      <c r="H361" s="31" t="s">
        <v>43</v>
      </c>
      <c r="I361" s="31" t="s">
        <v>31</v>
      </c>
      <c r="J361" s="31" t="s">
        <v>223</v>
      </c>
      <c r="K361" s="31" t="s">
        <v>223</v>
      </c>
      <c r="L361" s="40">
        <v>7</v>
      </c>
      <c r="M361" s="32">
        <v>3422000</v>
      </c>
      <c r="N361" s="30">
        <f t="shared" si="77"/>
        <v>23954000</v>
      </c>
      <c r="O361" s="36" t="s">
        <v>392</v>
      </c>
      <c r="P361" s="31" t="s">
        <v>35</v>
      </c>
      <c r="Q361" s="26" t="s">
        <v>36</v>
      </c>
      <c r="R361" s="78" t="s">
        <v>37</v>
      </c>
    </row>
    <row r="362" spans="1:18" s="37" customFormat="1" ht="105" x14ac:dyDescent="0.25">
      <c r="A362" s="77" t="s">
        <v>48</v>
      </c>
      <c r="B362" s="31" t="s">
        <v>313</v>
      </c>
      <c r="C362" s="31" t="s">
        <v>314</v>
      </c>
      <c r="D362" s="31" t="s">
        <v>361</v>
      </c>
      <c r="E362" s="31" t="s">
        <v>362</v>
      </c>
      <c r="F362" s="31">
        <v>80111600</v>
      </c>
      <c r="G362" s="49" t="s">
        <v>398</v>
      </c>
      <c r="H362" s="31" t="s">
        <v>43</v>
      </c>
      <c r="I362" s="31" t="s">
        <v>31</v>
      </c>
      <c r="J362" s="116" t="s">
        <v>137</v>
      </c>
      <c r="K362" s="116" t="s">
        <v>137</v>
      </c>
      <c r="L362" s="116" t="s">
        <v>399</v>
      </c>
      <c r="M362" s="113">
        <v>3422000</v>
      </c>
      <c r="N362" s="30">
        <v>4344000</v>
      </c>
      <c r="O362" s="36" t="s">
        <v>392</v>
      </c>
      <c r="P362" s="31" t="s">
        <v>35</v>
      </c>
      <c r="Q362" s="26" t="s">
        <v>36</v>
      </c>
      <c r="R362" s="78" t="s">
        <v>37</v>
      </c>
    </row>
    <row r="363" spans="1:18" s="37" customFormat="1" ht="120" x14ac:dyDescent="0.25">
      <c r="A363" s="77" t="s">
        <v>48</v>
      </c>
      <c r="B363" s="31" t="s">
        <v>313</v>
      </c>
      <c r="C363" s="31" t="s">
        <v>314</v>
      </c>
      <c r="D363" s="31" t="s">
        <v>361</v>
      </c>
      <c r="E363" s="31" t="s">
        <v>362</v>
      </c>
      <c r="F363" s="31">
        <v>80111600</v>
      </c>
      <c r="G363" s="49" t="s">
        <v>400</v>
      </c>
      <c r="H363" s="31" t="s">
        <v>43</v>
      </c>
      <c r="I363" s="31" t="s">
        <v>31</v>
      </c>
      <c r="J363" s="31" t="s">
        <v>223</v>
      </c>
      <c r="K363" s="31" t="s">
        <v>223</v>
      </c>
      <c r="L363" s="40">
        <v>7</v>
      </c>
      <c r="M363" s="32">
        <v>3530000</v>
      </c>
      <c r="N363" s="30">
        <f t="shared" si="77"/>
        <v>24710000</v>
      </c>
      <c r="O363" s="36" t="s">
        <v>392</v>
      </c>
      <c r="P363" s="31" t="s">
        <v>35</v>
      </c>
      <c r="Q363" s="26" t="s">
        <v>36</v>
      </c>
      <c r="R363" s="78" t="s">
        <v>37</v>
      </c>
    </row>
    <row r="364" spans="1:18" s="37" customFormat="1" ht="120" x14ac:dyDescent="0.25">
      <c r="A364" s="77" t="s">
        <v>48</v>
      </c>
      <c r="B364" s="31" t="s">
        <v>313</v>
      </c>
      <c r="C364" s="31" t="s">
        <v>314</v>
      </c>
      <c r="D364" s="31" t="s">
        <v>361</v>
      </c>
      <c r="E364" s="31" t="s">
        <v>362</v>
      </c>
      <c r="F364" s="31">
        <v>80111600</v>
      </c>
      <c r="G364" s="49" t="s">
        <v>400</v>
      </c>
      <c r="H364" s="31" t="s">
        <v>43</v>
      </c>
      <c r="I364" s="31" t="s">
        <v>31</v>
      </c>
      <c r="J364" s="31" t="s">
        <v>38</v>
      </c>
      <c r="K364" s="31" t="s">
        <v>91</v>
      </c>
      <c r="L364" s="40">
        <v>5</v>
      </c>
      <c r="M364" s="32">
        <v>3530000</v>
      </c>
      <c r="N364" s="30">
        <f t="shared" si="77"/>
        <v>17650000</v>
      </c>
      <c r="O364" s="36" t="s">
        <v>392</v>
      </c>
      <c r="P364" s="31" t="s">
        <v>35</v>
      </c>
      <c r="Q364" s="26" t="s">
        <v>36</v>
      </c>
      <c r="R364" s="78" t="s">
        <v>37</v>
      </c>
    </row>
    <row r="365" spans="1:18" s="37" customFormat="1" ht="135" x14ac:dyDescent="0.25">
      <c r="A365" s="77" t="s">
        <v>48</v>
      </c>
      <c r="B365" s="31" t="s">
        <v>313</v>
      </c>
      <c r="C365" s="31" t="s">
        <v>314</v>
      </c>
      <c r="D365" s="31" t="s">
        <v>361</v>
      </c>
      <c r="E365" s="31" t="s">
        <v>362</v>
      </c>
      <c r="F365" s="31">
        <v>80111600</v>
      </c>
      <c r="G365" s="49" t="s">
        <v>401</v>
      </c>
      <c r="H365" s="31" t="s">
        <v>43</v>
      </c>
      <c r="I365" s="31" t="s">
        <v>31</v>
      </c>
      <c r="J365" s="31" t="s">
        <v>223</v>
      </c>
      <c r="K365" s="31" t="s">
        <v>223</v>
      </c>
      <c r="L365" s="40">
        <v>3</v>
      </c>
      <c r="M365" s="32">
        <v>5300000</v>
      </c>
      <c r="N365" s="30">
        <f t="shared" si="77"/>
        <v>15900000</v>
      </c>
      <c r="O365" s="36" t="s">
        <v>392</v>
      </c>
      <c r="P365" s="31" t="s">
        <v>35</v>
      </c>
      <c r="Q365" s="26" t="s">
        <v>36</v>
      </c>
      <c r="R365" s="78" t="s">
        <v>37</v>
      </c>
    </row>
    <row r="366" spans="1:18" s="37" customFormat="1" ht="105" x14ac:dyDescent="0.25">
      <c r="A366" s="77" t="s">
        <v>48</v>
      </c>
      <c r="B366" s="31" t="s">
        <v>313</v>
      </c>
      <c r="C366" s="31" t="s">
        <v>314</v>
      </c>
      <c r="D366" s="31" t="s">
        <v>361</v>
      </c>
      <c r="E366" s="31" t="s">
        <v>362</v>
      </c>
      <c r="F366" s="31">
        <v>80111600</v>
      </c>
      <c r="G366" s="49" t="s">
        <v>402</v>
      </c>
      <c r="H366" s="31" t="s">
        <v>43</v>
      </c>
      <c r="I366" s="31" t="s">
        <v>31</v>
      </c>
      <c r="J366" s="31" t="s">
        <v>223</v>
      </c>
      <c r="K366" s="31" t="s">
        <v>223</v>
      </c>
      <c r="L366" s="40">
        <v>7</v>
      </c>
      <c r="M366" s="32">
        <v>6180000</v>
      </c>
      <c r="N366" s="30">
        <f t="shared" si="77"/>
        <v>43260000</v>
      </c>
      <c r="O366" s="36" t="s">
        <v>392</v>
      </c>
      <c r="P366" s="31" t="s">
        <v>35</v>
      </c>
      <c r="Q366" s="26" t="s">
        <v>36</v>
      </c>
      <c r="R366" s="78" t="s">
        <v>37</v>
      </c>
    </row>
    <row r="367" spans="1:18" s="37" customFormat="1" ht="105" x14ac:dyDescent="0.25">
      <c r="A367" s="77" t="s">
        <v>48</v>
      </c>
      <c r="B367" s="31" t="s">
        <v>313</v>
      </c>
      <c r="C367" s="31" t="s">
        <v>314</v>
      </c>
      <c r="D367" s="31" t="s">
        <v>361</v>
      </c>
      <c r="E367" s="31" t="s">
        <v>362</v>
      </c>
      <c r="F367" s="31">
        <v>80111600</v>
      </c>
      <c r="G367" s="49" t="s">
        <v>402</v>
      </c>
      <c r="H367" s="31" t="s">
        <v>43</v>
      </c>
      <c r="I367" s="31" t="s">
        <v>31</v>
      </c>
      <c r="J367" s="31" t="s">
        <v>38</v>
      </c>
      <c r="K367" s="31" t="s">
        <v>91</v>
      </c>
      <c r="L367" s="40">
        <v>5</v>
      </c>
      <c r="M367" s="32">
        <v>6180000</v>
      </c>
      <c r="N367" s="30">
        <f t="shared" si="77"/>
        <v>30900000</v>
      </c>
      <c r="O367" s="36" t="s">
        <v>392</v>
      </c>
      <c r="P367" s="31" t="s">
        <v>35</v>
      </c>
      <c r="Q367" s="26" t="s">
        <v>36</v>
      </c>
      <c r="R367" s="78" t="s">
        <v>37</v>
      </c>
    </row>
    <row r="368" spans="1:18" s="37" customFormat="1" ht="120" x14ac:dyDescent="0.25">
      <c r="A368" s="77" t="s">
        <v>48</v>
      </c>
      <c r="B368" s="31" t="s">
        <v>313</v>
      </c>
      <c r="C368" s="31" t="s">
        <v>314</v>
      </c>
      <c r="D368" s="31" t="s">
        <v>361</v>
      </c>
      <c r="E368" s="31" t="s">
        <v>362</v>
      </c>
      <c r="F368" s="31">
        <v>80111600</v>
      </c>
      <c r="G368" s="49" t="s">
        <v>403</v>
      </c>
      <c r="H368" s="31" t="s">
        <v>43</v>
      </c>
      <c r="I368" s="31" t="s">
        <v>31</v>
      </c>
      <c r="J368" s="31" t="s">
        <v>223</v>
      </c>
      <c r="K368" s="31" t="s">
        <v>223</v>
      </c>
      <c r="L368" s="40">
        <v>7</v>
      </c>
      <c r="M368" s="32">
        <v>4944000</v>
      </c>
      <c r="N368" s="30">
        <f t="shared" ref="N368:N380" si="78">+L368*M368</f>
        <v>34608000</v>
      </c>
      <c r="O368" s="36" t="s">
        <v>404</v>
      </c>
      <c r="P368" s="31" t="s">
        <v>35</v>
      </c>
      <c r="Q368" s="26" t="s">
        <v>36</v>
      </c>
      <c r="R368" s="78" t="s">
        <v>37</v>
      </c>
    </row>
    <row r="369" spans="1:18" s="37" customFormat="1" ht="120" x14ac:dyDescent="0.25">
      <c r="A369" s="77" t="s">
        <v>48</v>
      </c>
      <c r="B369" s="31" t="s">
        <v>313</v>
      </c>
      <c r="C369" s="31" t="s">
        <v>314</v>
      </c>
      <c r="D369" s="31" t="s">
        <v>361</v>
      </c>
      <c r="E369" s="31" t="s">
        <v>362</v>
      </c>
      <c r="F369" s="31">
        <v>80111600</v>
      </c>
      <c r="G369" s="49" t="s">
        <v>403</v>
      </c>
      <c r="H369" s="101" t="s">
        <v>43</v>
      </c>
      <c r="I369" s="101" t="s">
        <v>31</v>
      </c>
      <c r="J369" s="31" t="s">
        <v>39</v>
      </c>
      <c r="K369" s="31" t="s">
        <v>106</v>
      </c>
      <c r="L369" s="101">
        <v>3</v>
      </c>
      <c r="M369" s="97">
        <v>4944000</v>
      </c>
      <c r="N369" s="30">
        <v>14832000</v>
      </c>
      <c r="O369" s="36" t="s">
        <v>404</v>
      </c>
      <c r="P369" s="31" t="s">
        <v>35</v>
      </c>
      <c r="Q369" s="26" t="s">
        <v>36</v>
      </c>
      <c r="R369" s="78" t="s">
        <v>37</v>
      </c>
    </row>
    <row r="370" spans="1:18" s="37" customFormat="1" ht="105" x14ac:dyDescent="0.25">
      <c r="A370" s="77" t="s">
        <v>48</v>
      </c>
      <c r="B370" s="31" t="s">
        <v>313</v>
      </c>
      <c r="C370" s="31" t="s">
        <v>314</v>
      </c>
      <c r="D370" s="31" t="s">
        <v>361</v>
      </c>
      <c r="E370" s="31" t="s">
        <v>362</v>
      </c>
      <c r="F370" s="31">
        <v>80111600</v>
      </c>
      <c r="G370" s="49" t="s">
        <v>405</v>
      </c>
      <c r="H370" s="31" t="s">
        <v>43</v>
      </c>
      <c r="I370" s="31" t="s">
        <v>31</v>
      </c>
      <c r="J370" s="31" t="s">
        <v>223</v>
      </c>
      <c r="K370" s="31" t="s">
        <v>223</v>
      </c>
      <c r="L370" s="40">
        <v>7</v>
      </c>
      <c r="M370" s="32">
        <v>4944000</v>
      </c>
      <c r="N370" s="30">
        <f t="shared" si="78"/>
        <v>34608000</v>
      </c>
      <c r="O370" s="36" t="s">
        <v>404</v>
      </c>
      <c r="P370" s="31" t="s">
        <v>35</v>
      </c>
      <c r="Q370" s="26" t="s">
        <v>36</v>
      </c>
      <c r="R370" s="78" t="s">
        <v>37</v>
      </c>
    </row>
    <row r="371" spans="1:18" s="37" customFormat="1" ht="105" x14ac:dyDescent="0.25">
      <c r="A371" s="77" t="s">
        <v>48</v>
      </c>
      <c r="B371" s="31" t="s">
        <v>313</v>
      </c>
      <c r="C371" s="31" t="s">
        <v>314</v>
      </c>
      <c r="D371" s="31" t="s">
        <v>361</v>
      </c>
      <c r="E371" s="31" t="s">
        <v>362</v>
      </c>
      <c r="F371" s="31">
        <v>80111600</v>
      </c>
      <c r="G371" s="49" t="s">
        <v>405</v>
      </c>
      <c r="H371" s="101" t="s">
        <v>43</v>
      </c>
      <c r="I371" s="101" t="s">
        <v>31</v>
      </c>
      <c r="J371" s="31" t="s">
        <v>39</v>
      </c>
      <c r="K371" s="31" t="s">
        <v>106</v>
      </c>
      <c r="L371" s="40">
        <v>4</v>
      </c>
      <c r="M371" s="97">
        <v>4944000</v>
      </c>
      <c r="N371" s="30">
        <v>19776000</v>
      </c>
      <c r="O371" s="36" t="s">
        <v>404</v>
      </c>
      <c r="P371" s="31" t="s">
        <v>35</v>
      </c>
      <c r="Q371" s="26" t="s">
        <v>36</v>
      </c>
      <c r="R371" s="78" t="s">
        <v>37</v>
      </c>
    </row>
    <row r="372" spans="1:18" s="37" customFormat="1" ht="105" x14ac:dyDescent="0.25">
      <c r="A372" s="77" t="s">
        <v>48</v>
      </c>
      <c r="B372" s="31" t="s">
        <v>313</v>
      </c>
      <c r="C372" s="31" t="s">
        <v>314</v>
      </c>
      <c r="D372" s="31" t="s">
        <v>361</v>
      </c>
      <c r="E372" s="31" t="s">
        <v>362</v>
      </c>
      <c r="F372" s="31">
        <v>80111600</v>
      </c>
      <c r="G372" s="49" t="s">
        <v>406</v>
      </c>
      <c r="H372" s="31" t="s">
        <v>43</v>
      </c>
      <c r="I372" s="31" t="s">
        <v>31</v>
      </c>
      <c r="J372" s="31" t="s">
        <v>223</v>
      </c>
      <c r="K372" s="31" t="s">
        <v>223</v>
      </c>
      <c r="L372" s="40">
        <v>7</v>
      </c>
      <c r="M372" s="32">
        <v>4944000</v>
      </c>
      <c r="N372" s="30">
        <f t="shared" si="78"/>
        <v>34608000</v>
      </c>
      <c r="O372" s="36" t="s">
        <v>404</v>
      </c>
      <c r="P372" s="31" t="s">
        <v>35</v>
      </c>
      <c r="Q372" s="26" t="s">
        <v>36</v>
      </c>
      <c r="R372" s="78" t="s">
        <v>37</v>
      </c>
    </row>
    <row r="373" spans="1:18" s="37" customFormat="1" ht="105" x14ac:dyDescent="0.25">
      <c r="A373" s="77" t="s">
        <v>48</v>
      </c>
      <c r="B373" s="31" t="s">
        <v>313</v>
      </c>
      <c r="C373" s="31" t="s">
        <v>314</v>
      </c>
      <c r="D373" s="31" t="s">
        <v>361</v>
      </c>
      <c r="E373" s="31" t="s">
        <v>362</v>
      </c>
      <c r="F373" s="31">
        <v>80111600</v>
      </c>
      <c r="G373" s="49" t="s">
        <v>407</v>
      </c>
      <c r="H373" s="101" t="s">
        <v>43</v>
      </c>
      <c r="I373" s="101" t="s">
        <v>31</v>
      </c>
      <c r="J373" s="31" t="s">
        <v>106</v>
      </c>
      <c r="K373" s="31" t="s">
        <v>106</v>
      </c>
      <c r="L373" s="101">
        <v>4</v>
      </c>
      <c r="M373" s="97">
        <v>4944000</v>
      </c>
      <c r="N373" s="30">
        <v>19776000</v>
      </c>
      <c r="O373" s="36" t="s">
        <v>404</v>
      </c>
      <c r="P373" s="31" t="s">
        <v>35</v>
      </c>
      <c r="Q373" s="26" t="s">
        <v>36</v>
      </c>
      <c r="R373" s="78" t="s">
        <v>37</v>
      </c>
    </row>
    <row r="374" spans="1:18" s="37" customFormat="1" ht="105" x14ac:dyDescent="0.25">
      <c r="A374" s="77" t="s">
        <v>48</v>
      </c>
      <c r="B374" s="31" t="s">
        <v>313</v>
      </c>
      <c r="C374" s="31" t="s">
        <v>314</v>
      </c>
      <c r="D374" s="31" t="s">
        <v>361</v>
      </c>
      <c r="E374" s="31" t="s">
        <v>362</v>
      </c>
      <c r="F374" s="31">
        <v>80111600</v>
      </c>
      <c r="G374" s="49" t="s">
        <v>408</v>
      </c>
      <c r="H374" s="31" t="s">
        <v>43</v>
      </c>
      <c r="I374" s="31" t="s">
        <v>31</v>
      </c>
      <c r="J374" s="31" t="s">
        <v>409</v>
      </c>
      <c r="K374" s="31" t="s">
        <v>84</v>
      </c>
      <c r="L374" s="40">
        <v>6</v>
      </c>
      <c r="M374" s="32">
        <v>5000000</v>
      </c>
      <c r="N374" s="30">
        <f t="shared" ref="N374" si="79">+L374*M374</f>
        <v>30000000</v>
      </c>
      <c r="O374" s="36" t="s">
        <v>410</v>
      </c>
      <c r="P374" s="31" t="s">
        <v>35</v>
      </c>
      <c r="Q374" s="26" t="s">
        <v>36</v>
      </c>
      <c r="R374" s="78" t="s">
        <v>37</v>
      </c>
    </row>
    <row r="375" spans="1:18" s="37" customFormat="1" ht="105" x14ac:dyDescent="0.25">
      <c r="A375" s="77" t="s">
        <v>48</v>
      </c>
      <c r="B375" s="31" t="s">
        <v>313</v>
      </c>
      <c r="C375" s="31" t="s">
        <v>314</v>
      </c>
      <c r="D375" s="31" t="s">
        <v>361</v>
      </c>
      <c r="E375" s="31" t="s">
        <v>362</v>
      </c>
      <c r="F375" s="31">
        <v>80111600</v>
      </c>
      <c r="G375" s="49" t="s">
        <v>411</v>
      </c>
      <c r="H375" s="31" t="s">
        <v>43</v>
      </c>
      <c r="I375" s="31" t="s">
        <v>31</v>
      </c>
      <c r="J375" s="31" t="s">
        <v>39</v>
      </c>
      <c r="K375" s="31" t="s">
        <v>106</v>
      </c>
      <c r="L375" s="40">
        <v>2</v>
      </c>
      <c r="M375" s="32">
        <v>5000000</v>
      </c>
      <c r="N375" s="30">
        <f t="shared" si="78"/>
        <v>10000000</v>
      </c>
      <c r="O375" s="36" t="s">
        <v>410</v>
      </c>
      <c r="P375" s="31" t="s">
        <v>35</v>
      </c>
      <c r="Q375" s="26" t="s">
        <v>36</v>
      </c>
      <c r="R375" s="78" t="s">
        <v>37</v>
      </c>
    </row>
    <row r="376" spans="1:18" s="37" customFormat="1" ht="105" x14ac:dyDescent="0.25">
      <c r="A376" s="77" t="s">
        <v>48</v>
      </c>
      <c r="B376" s="31" t="s">
        <v>313</v>
      </c>
      <c r="C376" s="31" t="s">
        <v>314</v>
      </c>
      <c r="D376" s="31" t="s">
        <v>361</v>
      </c>
      <c r="E376" s="31" t="s">
        <v>362</v>
      </c>
      <c r="F376" s="31">
        <v>80111600</v>
      </c>
      <c r="G376" s="49" t="s">
        <v>412</v>
      </c>
      <c r="H376" s="31" t="s">
        <v>43</v>
      </c>
      <c r="I376" s="31" t="s">
        <v>31</v>
      </c>
      <c r="J376" s="31" t="s">
        <v>223</v>
      </c>
      <c r="K376" s="31" t="s">
        <v>32</v>
      </c>
      <c r="L376" s="40">
        <v>7</v>
      </c>
      <c r="M376" s="32">
        <v>7000000</v>
      </c>
      <c r="N376" s="30">
        <f t="shared" si="78"/>
        <v>49000000</v>
      </c>
      <c r="O376" s="36" t="s">
        <v>410</v>
      </c>
      <c r="P376" s="31" t="s">
        <v>35</v>
      </c>
      <c r="Q376" s="26" t="s">
        <v>36</v>
      </c>
      <c r="R376" s="78" t="s">
        <v>37</v>
      </c>
    </row>
    <row r="377" spans="1:18" s="37" customFormat="1" ht="105" x14ac:dyDescent="0.25">
      <c r="A377" s="77" t="s">
        <v>48</v>
      </c>
      <c r="B377" s="31" t="s">
        <v>313</v>
      </c>
      <c r="C377" s="31" t="s">
        <v>314</v>
      </c>
      <c r="D377" s="31" t="s">
        <v>361</v>
      </c>
      <c r="E377" s="31" t="s">
        <v>362</v>
      </c>
      <c r="F377" s="31">
        <v>80111600</v>
      </c>
      <c r="G377" s="49" t="s">
        <v>413</v>
      </c>
      <c r="H377" s="31" t="s">
        <v>43</v>
      </c>
      <c r="I377" s="31" t="s">
        <v>31</v>
      </c>
      <c r="J377" s="31" t="s">
        <v>38</v>
      </c>
      <c r="K377" s="31" t="s">
        <v>39</v>
      </c>
      <c r="L377" s="40">
        <v>3</v>
      </c>
      <c r="M377" s="32">
        <v>7000000</v>
      </c>
      <c r="N377" s="30">
        <f t="shared" si="78"/>
        <v>21000000</v>
      </c>
      <c r="O377" s="36" t="s">
        <v>410</v>
      </c>
      <c r="P377" s="31" t="s">
        <v>35</v>
      </c>
      <c r="Q377" s="26" t="s">
        <v>36</v>
      </c>
      <c r="R377" s="78" t="s">
        <v>37</v>
      </c>
    </row>
    <row r="378" spans="1:18" s="37" customFormat="1" ht="105" x14ac:dyDescent="0.25">
      <c r="A378" s="77" t="s">
        <v>48</v>
      </c>
      <c r="B378" s="31" t="s">
        <v>313</v>
      </c>
      <c r="C378" s="31" t="s">
        <v>314</v>
      </c>
      <c r="D378" s="31" t="s">
        <v>361</v>
      </c>
      <c r="E378" s="31" t="s">
        <v>362</v>
      </c>
      <c r="F378" s="31">
        <v>80111600</v>
      </c>
      <c r="G378" s="49" t="s">
        <v>414</v>
      </c>
      <c r="H378" s="31" t="s">
        <v>43</v>
      </c>
      <c r="I378" s="31" t="s">
        <v>31</v>
      </c>
      <c r="J378" s="31" t="s">
        <v>32</v>
      </c>
      <c r="K378" s="31" t="s">
        <v>86</v>
      </c>
      <c r="L378" s="40">
        <v>7</v>
      </c>
      <c r="M378" s="32">
        <v>5000000</v>
      </c>
      <c r="N378" s="30">
        <f t="shared" si="78"/>
        <v>35000000</v>
      </c>
      <c r="O378" s="36" t="s">
        <v>410</v>
      </c>
      <c r="P378" s="31" t="s">
        <v>35</v>
      </c>
      <c r="Q378" s="26" t="s">
        <v>36</v>
      </c>
      <c r="R378" s="78" t="s">
        <v>37</v>
      </c>
    </row>
    <row r="379" spans="1:18" s="37" customFormat="1" ht="105" x14ac:dyDescent="0.25">
      <c r="A379" s="77" t="s">
        <v>48</v>
      </c>
      <c r="B379" s="31" t="s">
        <v>313</v>
      </c>
      <c r="C379" s="31" t="s">
        <v>314</v>
      </c>
      <c r="D379" s="31" t="s">
        <v>361</v>
      </c>
      <c r="E379" s="31" t="s">
        <v>362</v>
      </c>
      <c r="F379" s="31">
        <v>80111600</v>
      </c>
      <c r="G379" s="49" t="s">
        <v>415</v>
      </c>
      <c r="H379" s="31" t="s">
        <v>43</v>
      </c>
      <c r="I379" s="31" t="s">
        <v>31</v>
      </c>
      <c r="J379" s="31" t="s">
        <v>223</v>
      </c>
      <c r="K379" s="31" t="s">
        <v>32</v>
      </c>
      <c r="L379" s="31">
        <v>5</v>
      </c>
      <c r="M379" s="32">
        <v>5000000</v>
      </c>
      <c r="N379" s="30">
        <v>23166667</v>
      </c>
      <c r="O379" s="36" t="s">
        <v>410</v>
      </c>
      <c r="P379" s="31" t="s">
        <v>35</v>
      </c>
      <c r="Q379" s="26" t="s">
        <v>36</v>
      </c>
      <c r="R379" s="78" t="s">
        <v>37</v>
      </c>
    </row>
    <row r="380" spans="1:18" s="37" customFormat="1" ht="105" x14ac:dyDescent="0.25">
      <c r="A380" s="77" t="s">
        <v>48</v>
      </c>
      <c r="B380" s="31" t="s">
        <v>313</v>
      </c>
      <c r="C380" s="31" t="s">
        <v>314</v>
      </c>
      <c r="D380" s="31" t="s">
        <v>361</v>
      </c>
      <c r="E380" s="31" t="s">
        <v>362</v>
      </c>
      <c r="F380" s="31">
        <v>80111600</v>
      </c>
      <c r="G380" s="49" t="s">
        <v>415</v>
      </c>
      <c r="H380" s="31" t="s">
        <v>43</v>
      </c>
      <c r="I380" s="31" t="s">
        <v>31</v>
      </c>
      <c r="J380" s="31" t="s">
        <v>38</v>
      </c>
      <c r="K380" s="31" t="s">
        <v>39</v>
      </c>
      <c r="L380" s="40">
        <v>3</v>
      </c>
      <c r="M380" s="32">
        <v>5000000</v>
      </c>
      <c r="N380" s="30">
        <f t="shared" si="78"/>
        <v>15000000</v>
      </c>
      <c r="O380" s="36" t="s">
        <v>410</v>
      </c>
      <c r="P380" s="31" t="s">
        <v>35</v>
      </c>
      <c r="Q380" s="26" t="s">
        <v>36</v>
      </c>
      <c r="R380" s="78" t="s">
        <v>37</v>
      </c>
    </row>
    <row r="381" spans="1:18" s="37" customFormat="1" ht="120" x14ac:dyDescent="0.25">
      <c r="A381" s="83" t="s">
        <v>48</v>
      </c>
      <c r="B381" s="34" t="s">
        <v>313</v>
      </c>
      <c r="C381" s="34" t="s">
        <v>416</v>
      </c>
      <c r="D381" s="41" t="s">
        <v>417</v>
      </c>
      <c r="E381" s="41" t="s">
        <v>418</v>
      </c>
      <c r="F381" s="31">
        <v>80111600</v>
      </c>
      <c r="G381" s="49" t="s">
        <v>419</v>
      </c>
      <c r="H381" s="31" t="s">
        <v>43</v>
      </c>
      <c r="I381" s="31" t="s">
        <v>31</v>
      </c>
      <c r="J381" s="31" t="s">
        <v>32</v>
      </c>
      <c r="K381" s="31" t="s">
        <v>32</v>
      </c>
      <c r="L381" s="40">
        <v>7</v>
      </c>
      <c r="M381" s="32">
        <v>5500000</v>
      </c>
      <c r="N381" s="30">
        <f>+M381*L381</f>
        <v>38500000</v>
      </c>
      <c r="O381" s="36" t="s">
        <v>420</v>
      </c>
      <c r="P381" s="31" t="s">
        <v>35</v>
      </c>
      <c r="Q381" s="26" t="s">
        <v>36</v>
      </c>
      <c r="R381" s="78" t="s">
        <v>37</v>
      </c>
    </row>
    <row r="382" spans="1:18" s="37" customFormat="1" ht="120" x14ac:dyDescent="0.25">
      <c r="A382" s="83" t="s">
        <v>48</v>
      </c>
      <c r="B382" s="34" t="s">
        <v>313</v>
      </c>
      <c r="C382" s="34" t="s">
        <v>416</v>
      </c>
      <c r="D382" s="41" t="s">
        <v>417</v>
      </c>
      <c r="E382" s="41" t="s">
        <v>418</v>
      </c>
      <c r="F382" s="31">
        <v>80111600</v>
      </c>
      <c r="G382" s="49" t="s">
        <v>421</v>
      </c>
      <c r="H382" s="31" t="s">
        <v>43</v>
      </c>
      <c r="I382" s="31" t="s">
        <v>31</v>
      </c>
      <c r="J382" s="31" t="s">
        <v>38</v>
      </c>
      <c r="K382" s="31" t="s">
        <v>39</v>
      </c>
      <c r="L382" s="40">
        <v>3.5</v>
      </c>
      <c r="M382" s="32">
        <v>5500000</v>
      </c>
      <c r="N382" s="30">
        <f>+M382*L382</f>
        <v>19250000</v>
      </c>
      <c r="O382" s="36" t="s">
        <v>420</v>
      </c>
      <c r="P382" s="31" t="s">
        <v>35</v>
      </c>
      <c r="Q382" s="26" t="s">
        <v>36</v>
      </c>
      <c r="R382" s="78" t="s">
        <v>37</v>
      </c>
    </row>
    <row r="383" spans="1:18" s="37" customFormat="1" ht="120" x14ac:dyDescent="0.25">
      <c r="A383" s="83" t="s">
        <v>48</v>
      </c>
      <c r="B383" s="34" t="s">
        <v>313</v>
      </c>
      <c r="C383" s="34" t="s">
        <v>416</v>
      </c>
      <c r="D383" s="41" t="s">
        <v>417</v>
      </c>
      <c r="E383" s="41" t="s">
        <v>422</v>
      </c>
      <c r="F383" s="31">
        <v>80111600</v>
      </c>
      <c r="G383" s="49" t="s">
        <v>423</v>
      </c>
      <c r="H383" s="31" t="s">
        <v>43</v>
      </c>
      <c r="I383" s="31" t="s">
        <v>31</v>
      </c>
      <c r="J383" s="31" t="s">
        <v>39</v>
      </c>
      <c r="K383" s="31" t="s">
        <v>64</v>
      </c>
      <c r="L383" s="40">
        <v>3</v>
      </c>
      <c r="M383" s="32">
        <v>5500000</v>
      </c>
      <c r="N383" s="30">
        <f>+M383*L383</f>
        <v>16500000</v>
      </c>
      <c r="O383" s="36" t="s">
        <v>420</v>
      </c>
      <c r="P383" s="31" t="s">
        <v>35</v>
      </c>
      <c r="Q383" s="26" t="s">
        <v>36</v>
      </c>
      <c r="R383" s="78" t="s">
        <v>37</v>
      </c>
    </row>
    <row r="384" spans="1:18" s="37" customFormat="1" ht="120" x14ac:dyDescent="0.25">
      <c r="A384" s="83" t="s">
        <v>48</v>
      </c>
      <c r="B384" s="34" t="s">
        <v>313</v>
      </c>
      <c r="C384" s="34" t="s">
        <v>416</v>
      </c>
      <c r="D384" s="41" t="s">
        <v>417</v>
      </c>
      <c r="E384" s="41" t="s">
        <v>422</v>
      </c>
      <c r="F384" s="31">
        <v>80111600</v>
      </c>
      <c r="G384" s="49" t="s">
        <v>424</v>
      </c>
      <c r="H384" s="31" t="s">
        <v>43</v>
      </c>
      <c r="I384" s="31" t="s">
        <v>31</v>
      </c>
      <c r="J384" s="31" t="s">
        <v>32</v>
      </c>
      <c r="K384" s="31" t="s">
        <v>32</v>
      </c>
      <c r="L384" s="40">
        <v>7</v>
      </c>
      <c r="M384" s="32">
        <v>4400000</v>
      </c>
      <c r="N384" s="30">
        <f>+M384*L384</f>
        <v>30800000</v>
      </c>
      <c r="O384" s="36" t="s">
        <v>420</v>
      </c>
      <c r="P384" s="31" t="s">
        <v>35</v>
      </c>
      <c r="Q384" s="26" t="s">
        <v>36</v>
      </c>
      <c r="R384" s="78" t="s">
        <v>37</v>
      </c>
    </row>
    <row r="385" spans="1:18" s="37" customFormat="1" ht="120" x14ac:dyDescent="0.25">
      <c r="A385" s="83" t="s">
        <v>48</v>
      </c>
      <c r="B385" s="34" t="s">
        <v>313</v>
      </c>
      <c r="C385" s="34" t="s">
        <v>416</v>
      </c>
      <c r="D385" s="41" t="s">
        <v>417</v>
      </c>
      <c r="E385" s="41" t="s">
        <v>422</v>
      </c>
      <c r="F385" s="31">
        <v>80111600</v>
      </c>
      <c r="G385" s="49" t="s">
        <v>425</v>
      </c>
      <c r="H385" s="31" t="s">
        <v>43</v>
      </c>
      <c r="I385" s="31" t="s">
        <v>31</v>
      </c>
      <c r="J385" s="31" t="s">
        <v>38</v>
      </c>
      <c r="K385" s="31" t="s">
        <v>38</v>
      </c>
      <c r="L385" s="40">
        <v>4.5</v>
      </c>
      <c r="M385" s="32">
        <v>4400000</v>
      </c>
      <c r="N385" s="30">
        <f t="shared" ref="N385" si="80">+M385*L385</f>
        <v>19800000</v>
      </c>
      <c r="O385" s="36" t="s">
        <v>420</v>
      </c>
      <c r="P385" s="31" t="s">
        <v>35</v>
      </c>
      <c r="Q385" s="26" t="s">
        <v>36</v>
      </c>
      <c r="R385" s="78" t="s">
        <v>37</v>
      </c>
    </row>
    <row r="386" spans="1:18" s="37" customFormat="1" ht="120" x14ac:dyDescent="0.25">
      <c r="A386" s="83" t="s">
        <v>48</v>
      </c>
      <c r="B386" s="34" t="s">
        <v>313</v>
      </c>
      <c r="C386" s="34" t="s">
        <v>416</v>
      </c>
      <c r="D386" s="41" t="s">
        <v>417</v>
      </c>
      <c r="E386" s="41" t="s">
        <v>422</v>
      </c>
      <c r="F386" s="31">
        <v>80111600</v>
      </c>
      <c r="G386" s="49" t="s">
        <v>426</v>
      </c>
      <c r="H386" s="31" t="s">
        <v>43</v>
      </c>
      <c r="I386" s="31" t="s">
        <v>31</v>
      </c>
      <c r="J386" s="31" t="s">
        <v>39</v>
      </c>
      <c r="K386" s="31" t="s">
        <v>64</v>
      </c>
      <c r="L386" s="40">
        <v>3</v>
      </c>
      <c r="M386" s="32">
        <v>5500000</v>
      </c>
      <c r="N386" s="30">
        <f t="shared" ref="N386:N403" si="81">+M386*L386</f>
        <v>16500000</v>
      </c>
      <c r="O386" s="36" t="s">
        <v>420</v>
      </c>
      <c r="P386" s="31" t="s">
        <v>35</v>
      </c>
      <c r="Q386" s="26" t="s">
        <v>36</v>
      </c>
      <c r="R386" s="78" t="s">
        <v>37</v>
      </c>
    </row>
    <row r="387" spans="1:18" s="37" customFormat="1" ht="120" x14ac:dyDescent="0.25">
      <c r="A387" s="83" t="s">
        <v>48</v>
      </c>
      <c r="B387" s="34" t="s">
        <v>313</v>
      </c>
      <c r="C387" s="34" t="s">
        <v>416</v>
      </c>
      <c r="D387" s="41" t="s">
        <v>417</v>
      </c>
      <c r="E387" s="41" t="s">
        <v>418</v>
      </c>
      <c r="F387" s="31">
        <v>80111600</v>
      </c>
      <c r="G387" s="49" t="s">
        <v>427</v>
      </c>
      <c r="H387" s="31" t="s">
        <v>43</v>
      </c>
      <c r="I387" s="31" t="s">
        <v>31</v>
      </c>
      <c r="J387" s="31" t="s">
        <v>54</v>
      </c>
      <c r="K387" s="31" t="s">
        <v>54</v>
      </c>
      <c r="L387" s="40">
        <v>7</v>
      </c>
      <c r="M387" s="32">
        <v>3421248</v>
      </c>
      <c r="N387" s="30">
        <f t="shared" si="81"/>
        <v>23948736</v>
      </c>
      <c r="O387" s="36" t="s">
        <v>420</v>
      </c>
      <c r="P387" s="31" t="s">
        <v>35</v>
      </c>
      <c r="Q387" s="26" t="s">
        <v>36</v>
      </c>
      <c r="R387" s="78" t="s">
        <v>37</v>
      </c>
    </row>
    <row r="388" spans="1:18" s="37" customFormat="1" ht="120" x14ac:dyDescent="0.25">
      <c r="A388" s="83" t="s">
        <v>48</v>
      </c>
      <c r="B388" s="34" t="s">
        <v>313</v>
      </c>
      <c r="C388" s="34" t="s">
        <v>416</v>
      </c>
      <c r="D388" s="41" t="s">
        <v>417</v>
      </c>
      <c r="E388" s="41" t="s">
        <v>418</v>
      </c>
      <c r="F388" s="31">
        <v>80111600</v>
      </c>
      <c r="G388" s="49" t="s">
        <v>428</v>
      </c>
      <c r="H388" s="31" t="s">
        <v>43</v>
      </c>
      <c r="I388" s="31" t="s">
        <v>31</v>
      </c>
      <c r="J388" s="31" t="s">
        <v>38</v>
      </c>
      <c r="K388" s="31" t="s">
        <v>38</v>
      </c>
      <c r="L388" s="40">
        <v>3</v>
      </c>
      <c r="M388" s="32">
        <v>3421248</v>
      </c>
      <c r="N388" s="30">
        <f t="shared" si="81"/>
        <v>10263744</v>
      </c>
      <c r="O388" s="36" t="s">
        <v>420</v>
      </c>
      <c r="P388" s="31" t="s">
        <v>35</v>
      </c>
      <c r="Q388" s="26" t="s">
        <v>36</v>
      </c>
      <c r="R388" s="78" t="s">
        <v>37</v>
      </c>
    </row>
    <row r="389" spans="1:18" s="37" customFormat="1" ht="120" x14ac:dyDescent="0.25">
      <c r="A389" s="83" t="s">
        <v>48</v>
      </c>
      <c r="B389" s="34" t="s">
        <v>313</v>
      </c>
      <c r="C389" s="34" t="s">
        <v>416</v>
      </c>
      <c r="D389" s="41" t="s">
        <v>417</v>
      </c>
      <c r="E389" s="41" t="s">
        <v>418</v>
      </c>
      <c r="F389" s="31">
        <v>80111600</v>
      </c>
      <c r="G389" s="49" t="s">
        <v>429</v>
      </c>
      <c r="H389" s="31" t="s">
        <v>43</v>
      </c>
      <c r="I389" s="31" t="s">
        <v>31</v>
      </c>
      <c r="J389" s="31" t="s">
        <v>32</v>
      </c>
      <c r="K389" s="31" t="s">
        <v>32</v>
      </c>
      <c r="L389" s="40">
        <v>7</v>
      </c>
      <c r="M389" s="32">
        <v>4429000</v>
      </c>
      <c r="N389" s="30">
        <f t="shared" si="81"/>
        <v>31003000</v>
      </c>
      <c r="O389" s="36" t="s">
        <v>420</v>
      </c>
      <c r="P389" s="31" t="s">
        <v>35</v>
      </c>
      <c r="Q389" s="26" t="s">
        <v>36</v>
      </c>
      <c r="R389" s="78" t="s">
        <v>37</v>
      </c>
    </row>
    <row r="390" spans="1:18" s="37" customFormat="1" ht="120" x14ac:dyDescent="0.25">
      <c r="A390" s="83" t="s">
        <v>48</v>
      </c>
      <c r="B390" s="34" t="s">
        <v>313</v>
      </c>
      <c r="C390" s="34" t="s">
        <v>416</v>
      </c>
      <c r="D390" s="41" t="s">
        <v>417</v>
      </c>
      <c r="E390" s="41" t="s">
        <v>418</v>
      </c>
      <c r="F390" s="31">
        <v>80111600</v>
      </c>
      <c r="G390" s="49" t="s">
        <v>430</v>
      </c>
      <c r="H390" s="31" t="s">
        <v>43</v>
      </c>
      <c r="I390" s="31" t="s">
        <v>31</v>
      </c>
      <c r="J390" s="31" t="s">
        <v>38</v>
      </c>
      <c r="K390" s="31" t="s">
        <v>39</v>
      </c>
      <c r="L390" s="40">
        <v>4</v>
      </c>
      <c r="M390" s="32">
        <v>4429000</v>
      </c>
      <c r="N390" s="30">
        <f t="shared" si="81"/>
        <v>17716000</v>
      </c>
      <c r="O390" s="36" t="s">
        <v>420</v>
      </c>
      <c r="P390" s="31" t="s">
        <v>35</v>
      </c>
      <c r="Q390" s="26" t="s">
        <v>36</v>
      </c>
      <c r="R390" s="78" t="s">
        <v>37</v>
      </c>
    </row>
    <row r="391" spans="1:18" s="37" customFormat="1" ht="120" x14ac:dyDescent="0.25">
      <c r="A391" s="83" t="s">
        <v>48</v>
      </c>
      <c r="B391" s="34" t="s">
        <v>313</v>
      </c>
      <c r="C391" s="34" t="s">
        <v>416</v>
      </c>
      <c r="D391" s="41" t="s">
        <v>417</v>
      </c>
      <c r="E391" s="41" t="s">
        <v>422</v>
      </c>
      <c r="F391" s="31">
        <v>80111600</v>
      </c>
      <c r="G391" s="49" t="s">
        <v>431</v>
      </c>
      <c r="H391" s="31" t="s">
        <v>43</v>
      </c>
      <c r="I391" s="31" t="s">
        <v>31</v>
      </c>
      <c r="J391" s="31" t="s">
        <v>54</v>
      </c>
      <c r="K391" s="31" t="s">
        <v>54</v>
      </c>
      <c r="L391" s="40">
        <v>7</v>
      </c>
      <c r="M391" s="32">
        <v>4100000</v>
      </c>
      <c r="N391" s="30">
        <f t="shared" si="81"/>
        <v>28700000</v>
      </c>
      <c r="O391" s="36" t="s">
        <v>420</v>
      </c>
      <c r="P391" s="31" t="s">
        <v>35</v>
      </c>
      <c r="Q391" s="26" t="s">
        <v>36</v>
      </c>
      <c r="R391" s="78" t="s">
        <v>37</v>
      </c>
    </row>
    <row r="392" spans="1:18" s="37" customFormat="1" ht="120" x14ac:dyDescent="0.25">
      <c r="A392" s="83" t="s">
        <v>48</v>
      </c>
      <c r="B392" s="34" t="s">
        <v>313</v>
      </c>
      <c r="C392" s="34" t="s">
        <v>416</v>
      </c>
      <c r="D392" s="41" t="s">
        <v>417</v>
      </c>
      <c r="E392" s="41" t="s">
        <v>422</v>
      </c>
      <c r="F392" s="31">
        <v>80111600</v>
      </c>
      <c r="G392" s="49" t="s">
        <v>431</v>
      </c>
      <c r="H392" s="31" t="s">
        <v>43</v>
      </c>
      <c r="I392" s="31" t="s">
        <v>31</v>
      </c>
      <c r="J392" s="31" t="s">
        <v>38</v>
      </c>
      <c r="K392" s="31" t="s">
        <v>39</v>
      </c>
      <c r="L392" s="40">
        <v>3.5</v>
      </c>
      <c r="M392" s="32">
        <v>4100000</v>
      </c>
      <c r="N392" s="30">
        <f t="shared" si="81"/>
        <v>14350000</v>
      </c>
      <c r="O392" s="36" t="s">
        <v>420</v>
      </c>
      <c r="P392" s="31" t="s">
        <v>35</v>
      </c>
      <c r="Q392" s="26" t="s">
        <v>36</v>
      </c>
      <c r="R392" s="78" t="s">
        <v>37</v>
      </c>
    </row>
    <row r="393" spans="1:18" s="37" customFormat="1" ht="120" x14ac:dyDescent="0.25">
      <c r="A393" s="83" t="s">
        <v>48</v>
      </c>
      <c r="B393" s="34" t="s">
        <v>313</v>
      </c>
      <c r="C393" s="34" t="s">
        <v>416</v>
      </c>
      <c r="D393" s="41" t="s">
        <v>417</v>
      </c>
      <c r="E393" s="41" t="s">
        <v>418</v>
      </c>
      <c r="F393" s="31">
        <v>80111600</v>
      </c>
      <c r="G393" s="49" t="s">
        <v>432</v>
      </c>
      <c r="H393" s="31" t="s">
        <v>43</v>
      </c>
      <c r="I393" s="31" t="s">
        <v>31</v>
      </c>
      <c r="J393" s="31" t="s">
        <v>54</v>
      </c>
      <c r="K393" s="31" t="s">
        <v>54</v>
      </c>
      <c r="L393" s="40">
        <v>7</v>
      </c>
      <c r="M393" s="32">
        <v>3400000</v>
      </c>
      <c r="N393" s="30">
        <f>+M393*L393</f>
        <v>23800000</v>
      </c>
      <c r="O393" s="36" t="s">
        <v>420</v>
      </c>
      <c r="P393" s="31" t="s">
        <v>35</v>
      </c>
      <c r="Q393" s="26" t="s">
        <v>36</v>
      </c>
      <c r="R393" s="78" t="s">
        <v>37</v>
      </c>
    </row>
    <row r="394" spans="1:18" s="37" customFormat="1" ht="120" x14ac:dyDescent="0.25">
      <c r="A394" s="83" t="s">
        <v>48</v>
      </c>
      <c r="B394" s="34" t="s">
        <v>313</v>
      </c>
      <c r="C394" s="34" t="s">
        <v>416</v>
      </c>
      <c r="D394" s="41" t="s">
        <v>417</v>
      </c>
      <c r="E394" s="41" t="s">
        <v>418</v>
      </c>
      <c r="F394" s="31">
        <v>80111600</v>
      </c>
      <c r="G394" s="49" t="s">
        <v>432</v>
      </c>
      <c r="H394" s="101" t="s">
        <v>43</v>
      </c>
      <c r="I394" s="101" t="s">
        <v>31</v>
      </c>
      <c r="J394" s="31" t="s">
        <v>39</v>
      </c>
      <c r="K394" s="31" t="s">
        <v>39</v>
      </c>
      <c r="L394" s="101">
        <v>4</v>
      </c>
      <c r="M394" s="32">
        <v>3425000</v>
      </c>
      <c r="N394" s="30">
        <v>13700000</v>
      </c>
      <c r="O394" s="36" t="s">
        <v>420</v>
      </c>
      <c r="P394" s="31" t="s">
        <v>35</v>
      </c>
      <c r="Q394" s="26" t="s">
        <v>36</v>
      </c>
      <c r="R394" s="78" t="s">
        <v>37</v>
      </c>
    </row>
    <row r="395" spans="1:18" s="37" customFormat="1" ht="135" x14ac:dyDescent="0.25">
      <c r="A395" s="83" t="s">
        <v>48</v>
      </c>
      <c r="B395" s="34" t="s">
        <v>313</v>
      </c>
      <c r="C395" s="34" t="s">
        <v>416</v>
      </c>
      <c r="D395" s="41" t="s">
        <v>417</v>
      </c>
      <c r="E395" s="41" t="s">
        <v>418</v>
      </c>
      <c r="F395" s="31">
        <v>80111600</v>
      </c>
      <c r="G395" s="49" t="s">
        <v>433</v>
      </c>
      <c r="H395" s="31" t="s">
        <v>43</v>
      </c>
      <c r="I395" s="31" t="s">
        <v>31</v>
      </c>
      <c r="J395" s="31" t="s">
        <v>54</v>
      </c>
      <c r="K395" s="31" t="s">
        <v>54</v>
      </c>
      <c r="L395" s="40">
        <v>7</v>
      </c>
      <c r="M395" s="32">
        <v>5665000</v>
      </c>
      <c r="N395" s="30">
        <f t="shared" si="81"/>
        <v>39655000</v>
      </c>
      <c r="O395" s="36" t="s">
        <v>420</v>
      </c>
      <c r="P395" s="31" t="s">
        <v>35</v>
      </c>
      <c r="Q395" s="26" t="s">
        <v>36</v>
      </c>
      <c r="R395" s="78" t="s">
        <v>37</v>
      </c>
    </row>
    <row r="396" spans="1:18" s="37" customFormat="1" ht="135" x14ac:dyDescent="0.25">
      <c r="A396" s="83" t="s">
        <v>48</v>
      </c>
      <c r="B396" s="34" t="s">
        <v>313</v>
      </c>
      <c r="C396" s="34" t="s">
        <v>416</v>
      </c>
      <c r="D396" s="41" t="s">
        <v>417</v>
      </c>
      <c r="E396" s="41" t="s">
        <v>418</v>
      </c>
      <c r="F396" s="31">
        <v>80111600</v>
      </c>
      <c r="G396" s="49" t="s">
        <v>433</v>
      </c>
      <c r="H396" s="31" t="s">
        <v>43</v>
      </c>
      <c r="I396" s="31" t="s">
        <v>31</v>
      </c>
      <c r="J396" s="31" t="s">
        <v>38</v>
      </c>
      <c r="K396" s="31" t="s">
        <v>39</v>
      </c>
      <c r="L396" s="40">
        <v>4</v>
      </c>
      <c r="M396" s="32">
        <v>5665000</v>
      </c>
      <c r="N396" s="30">
        <f t="shared" si="81"/>
        <v>22660000</v>
      </c>
      <c r="O396" s="36" t="s">
        <v>420</v>
      </c>
      <c r="P396" s="31" t="s">
        <v>35</v>
      </c>
      <c r="Q396" s="26" t="s">
        <v>36</v>
      </c>
      <c r="R396" s="78" t="s">
        <v>37</v>
      </c>
    </row>
    <row r="397" spans="1:18" s="37" customFormat="1" ht="120" x14ac:dyDescent="0.25">
      <c r="A397" s="83" t="s">
        <v>48</v>
      </c>
      <c r="B397" s="34" t="s">
        <v>313</v>
      </c>
      <c r="C397" s="34" t="s">
        <v>416</v>
      </c>
      <c r="D397" s="41" t="s">
        <v>417</v>
      </c>
      <c r="E397" s="41" t="s">
        <v>418</v>
      </c>
      <c r="F397" s="31">
        <v>80111600</v>
      </c>
      <c r="G397" s="49" t="s">
        <v>434</v>
      </c>
      <c r="H397" s="31" t="s">
        <v>43</v>
      </c>
      <c r="I397" s="31" t="s">
        <v>31</v>
      </c>
      <c r="J397" s="31" t="s">
        <v>32</v>
      </c>
      <c r="K397" s="31" t="s">
        <v>32</v>
      </c>
      <c r="L397" s="40">
        <v>7</v>
      </c>
      <c r="M397" s="32">
        <v>3421248</v>
      </c>
      <c r="N397" s="30">
        <f t="shared" si="81"/>
        <v>23948736</v>
      </c>
      <c r="O397" s="36" t="s">
        <v>420</v>
      </c>
      <c r="P397" s="31" t="s">
        <v>35</v>
      </c>
      <c r="Q397" s="26" t="s">
        <v>36</v>
      </c>
      <c r="R397" s="78" t="s">
        <v>37</v>
      </c>
    </row>
    <row r="398" spans="1:18" s="37" customFormat="1" ht="120" x14ac:dyDescent="0.25">
      <c r="A398" s="83" t="s">
        <v>48</v>
      </c>
      <c r="B398" s="34" t="s">
        <v>313</v>
      </c>
      <c r="C398" s="34" t="s">
        <v>416</v>
      </c>
      <c r="D398" s="41" t="s">
        <v>417</v>
      </c>
      <c r="E398" s="41" t="s">
        <v>418</v>
      </c>
      <c r="F398" s="31">
        <v>80111600</v>
      </c>
      <c r="G398" s="49" t="s">
        <v>435</v>
      </c>
      <c r="H398" s="31" t="s">
        <v>43</v>
      </c>
      <c r="I398" s="31" t="s">
        <v>31</v>
      </c>
      <c r="J398" s="31" t="s">
        <v>38</v>
      </c>
      <c r="K398" s="31" t="s">
        <v>91</v>
      </c>
      <c r="L398" s="40">
        <v>3.5</v>
      </c>
      <c r="M398" s="32">
        <v>3421248</v>
      </c>
      <c r="N398" s="30">
        <f t="shared" si="81"/>
        <v>11974368</v>
      </c>
      <c r="O398" s="36" t="s">
        <v>420</v>
      </c>
      <c r="P398" s="31" t="s">
        <v>35</v>
      </c>
      <c r="Q398" s="26" t="s">
        <v>36</v>
      </c>
      <c r="R398" s="78" t="s">
        <v>37</v>
      </c>
    </row>
    <row r="399" spans="1:18" s="37" customFormat="1" ht="120" x14ac:dyDescent="0.25">
      <c r="A399" s="83" t="s">
        <v>48</v>
      </c>
      <c r="B399" s="34" t="s">
        <v>313</v>
      </c>
      <c r="C399" s="34" t="s">
        <v>416</v>
      </c>
      <c r="D399" s="41" t="s">
        <v>417</v>
      </c>
      <c r="E399" s="41" t="s">
        <v>422</v>
      </c>
      <c r="F399" s="31">
        <v>80111600</v>
      </c>
      <c r="G399" s="49" t="s">
        <v>436</v>
      </c>
      <c r="H399" s="31" t="s">
        <v>43</v>
      </c>
      <c r="I399" s="31" t="s">
        <v>31</v>
      </c>
      <c r="J399" s="31" t="s">
        <v>54</v>
      </c>
      <c r="K399" s="31" t="s">
        <v>54</v>
      </c>
      <c r="L399" s="40">
        <v>7</v>
      </c>
      <c r="M399" s="32">
        <v>8500000</v>
      </c>
      <c r="N399" s="30">
        <f t="shared" si="81"/>
        <v>59500000</v>
      </c>
      <c r="O399" s="36" t="s">
        <v>420</v>
      </c>
      <c r="P399" s="31" t="s">
        <v>35</v>
      </c>
      <c r="Q399" s="26" t="s">
        <v>36</v>
      </c>
      <c r="R399" s="78" t="s">
        <v>37</v>
      </c>
    </row>
    <row r="400" spans="1:18" s="37" customFormat="1" ht="120" x14ac:dyDescent="0.25">
      <c r="A400" s="83" t="s">
        <v>48</v>
      </c>
      <c r="B400" s="34" t="s">
        <v>313</v>
      </c>
      <c r="C400" s="34" t="s">
        <v>416</v>
      </c>
      <c r="D400" s="41" t="s">
        <v>417</v>
      </c>
      <c r="E400" s="41" t="s">
        <v>422</v>
      </c>
      <c r="F400" s="31">
        <v>80111600</v>
      </c>
      <c r="G400" s="49" t="s">
        <v>436</v>
      </c>
      <c r="H400" s="31" t="s">
        <v>43</v>
      </c>
      <c r="I400" s="31" t="s">
        <v>31</v>
      </c>
      <c r="J400" s="31" t="s">
        <v>38</v>
      </c>
      <c r="K400" s="31" t="s">
        <v>91</v>
      </c>
      <c r="L400" s="40">
        <v>5</v>
      </c>
      <c r="M400" s="32">
        <v>8500000</v>
      </c>
      <c r="N400" s="30">
        <f t="shared" si="81"/>
        <v>42500000</v>
      </c>
      <c r="O400" s="36" t="s">
        <v>420</v>
      </c>
      <c r="P400" s="31" t="s">
        <v>35</v>
      </c>
      <c r="Q400" s="26" t="s">
        <v>36</v>
      </c>
      <c r="R400" s="78" t="s">
        <v>37</v>
      </c>
    </row>
    <row r="401" spans="1:18" s="37" customFormat="1" ht="120" x14ac:dyDescent="0.25">
      <c r="A401" s="83" t="s">
        <v>48</v>
      </c>
      <c r="B401" s="34" t="s">
        <v>313</v>
      </c>
      <c r="C401" s="34" t="s">
        <v>416</v>
      </c>
      <c r="D401" s="41" t="s">
        <v>417</v>
      </c>
      <c r="E401" s="41" t="s">
        <v>418</v>
      </c>
      <c r="F401" s="31">
        <v>80111600</v>
      </c>
      <c r="G401" s="49" t="s">
        <v>437</v>
      </c>
      <c r="H401" s="31" t="s">
        <v>43</v>
      </c>
      <c r="I401" s="31" t="s">
        <v>31</v>
      </c>
      <c r="J401" s="31" t="s">
        <v>32</v>
      </c>
      <c r="K401" s="31" t="s">
        <v>32</v>
      </c>
      <c r="L401" s="40">
        <v>7</v>
      </c>
      <c r="M401" s="32">
        <v>3421248</v>
      </c>
      <c r="N401" s="30">
        <f t="shared" si="81"/>
        <v>23948736</v>
      </c>
      <c r="O401" s="36" t="s">
        <v>420</v>
      </c>
      <c r="P401" s="31" t="s">
        <v>35</v>
      </c>
      <c r="Q401" s="26" t="s">
        <v>36</v>
      </c>
      <c r="R401" s="78" t="s">
        <v>37</v>
      </c>
    </row>
    <row r="402" spans="1:18" s="37" customFormat="1" ht="120" x14ac:dyDescent="0.25">
      <c r="A402" s="83" t="s">
        <v>48</v>
      </c>
      <c r="B402" s="34" t="s">
        <v>313</v>
      </c>
      <c r="C402" s="34" t="s">
        <v>416</v>
      </c>
      <c r="D402" s="41" t="s">
        <v>417</v>
      </c>
      <c r="E402" s="41" t="s">
        <v>418</v>
      </c>
      <c r="F402" s="31">
        <v>80111600</v>
      </c>
      <c r="G402" s="49" t="s">
        <v>438</v>
      </c>
      <c r="H402" s="31" t="s">
        <v>43</v>
      </c>
      <c r="I402" s="31" t="s">
        <v>31</v>
      </c>
      <c r="J402" s="31" t="s">
        <v>63</v>
      </c>
      <c r="K402" s="31" t="s">
        <v>39</v>
      </c>
      <c r="L402" s="40">
        <v>3</v>
      </c>
      <c r="M402" s="32">
        <v>3421248</v>
      </c>
      <c r="N402" s="30">
        <f t="shared" si="81"/>
        <v>10263744</v>
      </c>
      <c r="O402" s="36" t="s">
        <v>420</v>
      </c>
      <c r="P402" s="31" t="s">
        <v>35</v>
      </c>
      <c r="Q402" s="26" t="s">
        <v>36</v>
      </c>
      <c r="R402" s="78" t="s">
        <v>37</v>
      </c>
    </row>
    <row r="403" spans="1:18" s="37" customFormat="1" ht="120" x14ac:dyDescent="0.25">
      <c r="A403" s="83" t="s">
        <v>48</v>
      </c>
      <c r="B403" s="34" t="s">
        <v>313</v>
      </c>
      <c r="C403" s="34" t="s">
        <v>416</v>
      </c>
      <c r="D403" s="41" t="s">
        <v>417</v>
      </c>
      <c r="E403" s="41" t="s">
        <v>422</v>
      </c>
      <c r="F403" s="31">
        <v>80111600</v>
      </c>
      <c r="G403" s="49" t="s">
        <v>426</v>
      </c>
      <c r="H403" s="31" t="s">
        <v>43</v>
      </c>
      <c r="I403" s="31" t="s">
        <v>31</v>
      </c>
      <c r="J403" s="31" t="s">
        <v>39</v>
      </c>
      <c r="K403" s="31" t="s">
        <v>64</v>
      </c>
      <c r="L403" s="40">
        <v>3</v>
      </c>
      <c r="M403" s="32">
        <v>5500000</v>
      </c>
      <c r="N403" s="30">
        <f t="shared" si="81"/>
        <v>16500000</v>
      </c>
      <c r="O403" s="36" t="s">
        <v>420</v>
      </c>
      <c r="P403" s="31" t="s">
        <v>35</v>
      </c>
      <c r="Q403" s="26" t="s">
        <v>36</v>
      </c>
      <c r="R403" s="78" t="s">
        <v>37</v>
      </c>
    </row>
    <row r="404" spans="1:18" s="37" customFormat="1" ht="120" x14ac:dyDescent="0.25">
      <c r="A404" s="83" t="s">
        <v>48</v>
      </c>
      <c r="B404" s="34" t="s">
        <v>313</v>
      </c>
      <c r="C404" s="34" t="s">
        <v>416</v>
      </c>
      <c r="D404" s="41" t="s">
        <v>417</v>
      </c>
      <c r="E404" s="41" t="s">
        <v>422</v>
      </c>
      <c r="F404" s="31">
        <v>80111600</v>
      </c>
      <c r="G404" s="49" t="s">
        <v>439</v>
      </c>
      <c r="H404" s="68" t="s">
        <v>43</v>
      </c>
      <c r="I404" s="68" t="s">
        <v>31</v>
      </c>
      <c r="J404" s="31" t="s">
        <v>38</v>
      </c>
      <c r="K404" s="31" t="s">
        <v>39</v>
      </c>
      <c r="L404" s="68" t="s">
        <v>440</v>
      </c>
      <c r="M404" s="65">
        <v>4708604</v>
      </c>
      <c r="N404" s="30">
        <v>4708604</v>
      </c>
      <c r="O404" s="68" t="s">
        <v>420</v>
      </c>
      <c r="P404" s="31" t="s">
        <v>35</v>
      </c>
      <c r="Q404" s="26" t="s">
        <v>36</v>
      </c>
      <c r="R404" s="78" t="s">
        <v>37</v>
      </c>
    </row>
    <row r="405" spans="1:18" s="37" customFormat="1" ht="120" x14ac:dyDescent="0.25">
      <c r="A405" s="83" t="s">
        <v>48</v>
      </c>
      <c r="B405" s="34" t="s">
        <v>313</v>
      </c>
      <c r="C405" s="34" t="s">
        <v>416</v>
      </c>
      <c r="D405" s="41" t="s">
        <v>417</v>
      </c>
      <c r="E405" s="41" t="s">
        <v>418</v>
      </c>
      <c r="F405" s="31">
        <v>45111901</v>
      </c>
      <c r="G405" s="49" t="s">
        <v>441</v>
      </c>
      <c r="H405" s="45" t="s">
        <v>442</v>
      </c>
      <c r="I405" s="46" t="s">
        <v>443</v>
      </c>
      <c r="J405" s="31" t="s">
        <v>106</v>
      </c>
      <c r="K405" s="31" t="s">
        <v>100</v>
      </c>
      <c r="L405" s="40">
        <v>2</v>
      </c>
      <c r="M405" s="53" t="s">
        <v>37</v>
      </c>
      <c r="N405" s="30">
        <v>27923332</v>
      </c>
      <c r="O405" s="36" t="s">
        <v>420</v>
      </c>
      <c r="P405" s="31" t="s">
        <v>35</v>
      </c>
      <c r="Q405" s="26" t="s">
        <v>36</v>
      </c>
      <c r="R405" s="78" t="s">
        <v>37</v>
      </c>
    </row>
    <row r="406" spans="1:18" s="37" customFormat="1" ht="120" x14ac:dyDescent="0.25">
      <c r="A406" s="77" t="s">
        <v>48</v>
      </c>
      <c r="B406" s="31" t="s">
        <v>444</v>
      </c>
      <c r="C406" s="31" t="s">
        <v>445</v>
      </c>
      <c r="D406" s="31" t="s">
        <v>446</v>
      </c>
      <c r="E406" s="31" t="s">
        <v>447</v>
      </c>
      <c r="F406" s="31">
        <v>80111600</v>
      </c>
      <c r="G406" s="49" t="s">
        <v>448</v>
      </c>
      <c r="H406" s="31" t="s">
        <v>30</v>
      </c>
      <c r="I406" s="31" t="s">
        <v>31</v>
      </c>
      <c r="J406" s="31" t="s">
        <v>54</v>
      </c>
      <c r="K406" s="31" t="s">
        <v>32</v>
      </c>
      <c r="L406" s="31">
        <v>7</v>
      </c>
      <c r="M406" s="32">
        <v>4200000</v>
      </c>
      <c r="N406" s="30">
        <f>+L406*M406</f>
        <v>29400000</v>
      </c>
      <c r="O406" s="31" t="s">
        <v>449</v>
      </c>
      <c r="P406" s="31" t="s">
        <v>35</v>
      </c>
      <c r="Q406" s="26" t="s">
        <v>36</v>
      </c>
      <c r="R406" s="78" t="s">
        <v>37</v>
      </c>
    </row>
    <row r="407" spans="1:18" s="37" customFormat="1" ht="120" x14ac:dyDescent="0.25">
      <c r="A407" s="77" t="s">
        <v>48</v>
      </c>
      <c r="B407" s="31" t="s">
        <v>444</v>
      </c>
      <c r="C407" s="31" t="s">
        <v>445</v>
      </c>
      <c r="D407" s="31" t="s">
        <v>446</v>
      </c>
      <c r="E407" s="31" t="s">
        <v>447</v>
      </c>
      <c r="F407" s="31">
        <v>80111600</v>
      </c>
      <c r="G407" s="49" t="s">
        <v>448</v>
      </c>
      <c r="H407" s="31" t="s">
        <v>30</v>
      </c>
      <c r="I407" s="31" t="s">
        <v>31</v>
      </c>
      <c r="J407" s="31" t="s">
        <v>39</v>
      </c>
      <c r="K407" s="31" t="s">
        <v>39</v>
      </c>
      <c r="L407" s="31">
        <v>6</v>
      </c>
      <c r="M407" s="32">
        <v>4200000</v>
      </c>
      <c r="N407" s="30">
        <f>+L407*M407</f>
        <v>25200000</v>
      </c>
      <c r="O407" s="31" t="s">
        <v>449</v>
      </c>
      <c r="P407" s="31" t="s">
        <v>35</v>
      </c>
      <c r="Q407" s="26" t="s">
        <v>36</v>
      </c>
      <c r="R407" s="78" t="s">
        <v>37</v>
      </c>
    </row>
    <row r="408" spans="1:18" s="37" customFormat="1" ht="120" x14ac:dyDescent="0.25">
      <c r="A408" s="77" t="s">
        <v>48</v>
      </c>
      <c r="B408" s="31" t="s">
        <v>444</v>
      </c>
      <c r="C408" s="31" t="s">
        <v>445</v>
      </c>
      <c r="D408" s="31" t="s">
        <v>446</v>
      </c>
      <c r="E408" s="31" t="s">
        <v>447</v>
      </c>
      <c r="F408" s="31">
        <v>80111600</v>
      </c>
      <c r="G408" s="49" t="s">
        <v>450</v>
      </c>
      <c r="H408" s="31" t="s">
        <v>30</v>
      </c>
      <c r="I408" s="31" t="s">
        <v>31</v>
      </c>
      <c r="J408" s="31" t="s">
        <v>54</v>
      </c>
      <c r="K408" s="31" t="s">
        <v>32</v>
      </c>
      <c r="L408" s="31">
        <v>4</v>
      </c>
      <c r="M408" s="32">
        <v>3421000</v>
      </c>
      <c r="N408" s="30">
        <f>+L408*M408</f>
        <v>13684000</v>
      </c>
      <c r="O408" s="31" t="s">
        <v>449</v>
      </c>
      <c r="P408" s="31" t="s">
        <v>35</v>
      </c>
      <c r="Q408" s="26" t="s">
        <v>36</v>
      </c>
      <c r="R408" s="78" t="s">
        <v>37</v>
      </c>
    </row>
    <row r="409" spans="1:18" s="37" customFormat="1" ht="120" x14ac:dyDescent="0.25">
      <c r="A409" s="77" t="s">
        <v>48</v>
      </c>
      <c r="B409" s="31" t="s">
        <v>444</v>
      </c>
      <c r="C409" s="31" t="s">
        <v>445</v>
      </c>
      <c r="D409" s="31" t="s">
        <v>446</v>
      </c>
      <c r="E409" s="31" t="s">
        <v>447</v>
      </c>
      <c r="F409" s="31" t="s">
        <v>101</v>
      </c>
      <c r="G409" s="49" t="s">
        <v>451</v>
      </c>
      <c r="H409" s="31" t="s">
        <v>30</v>
      </c>
      <c r="I409" s="31" t="s">
        <v>452</v>
      </c>
      <c r="J409" s="31" t="s">
        <v>33</v>
      </c>
      <c r="K409" s="31" t="s">
        <v>104</v>
      </c>
      <c r="L409" s="31">
        <v>7</v>
      </c>
      <c r="M409" s="53" t="s">
        <v>37</v>
      </c>
      <c r="N409" s="30">
        <v>158933000</v>
      </c>
      <c r="O409" s="31" t="s">
        <v>449</v>
      </c>
      <c r="P409" s="31" t="s">
        <v>35</v>
      </c>
      <c r="Q409" s="26" t="s">
        <v>36</v>
      </c>
      <c r="R409" s="78" t="s">
        <v>37</v>
      </c>
    </row>
    <row r="410" spans="1:18" s="37" customFormat="1" ht="105" x14ac:dyDescent="0.25">
      <c r="A410" s="77" t="s">
        <v>48</v>
      </c>
      <c r="B410" s="31" t="s">
        <v>49</v>
      </c>
      <c r="C410" s="31" t="s">
        <v>453</v>
      </c>
      <c r="D410" s="31" t="s">
        <v>51</v>
      </c>
      <c r="E410" s="31" t="s">
        <v>454</v>
      </c>
      <c r="F410" s="31">
        <v>80111600</v>
      </c>
      <c r="G410" s="49" t="s">
        <v>455</v>
      </c>
      <c r="H410" s="31" t="s">
        <v>30</v>
      </c>
      <c r="I410" s="31" t="s">
        <v>31</v>
      </c>
      <c r="J410" s="31" t="s">
        <v>54</v>
      </c>
      <c r="K410" s="31" t="s">
        <v>54</v>
      </c>
      <c r="L410" s="40">
        <v>7</v>
      </c>
      <c r="M410" s="32">
        <v>3394880</v>
      </c>
      <c r="N410" s="30">
        <f t="shared" ref="N410" si="82">+L410*M410</f>
        <v>23764160</v>
      </c>
      <c r="O410" s="36" t="s">
        <v>456</v>
      </c>
      <c r="P410" s="31" t="s">
        <v>35</v>
      </c>
      <c r="Q410" s="26" t="s">
        <v>36</v>
      </c>
      <c r="R410" s="78" t="s">
        <v>37</v>
      </c>
    </row>
    <row r="411" spans="1:18" s="37" customFormat="1" ht="120" x14ac:dyDescent="0.25">
      <c r="A411" s="77" t="s">
        <v>48</v>
      </c>
      <c r="B411" s="31" t="s">
        <v>49</v>
      </c>
      <c r="C411" s="31" t="s">
        <v>453</v>
      </c>
      <c r="D411" s="31" t="s">
        <v>51</v>
      </c>
      <c r="E411" s="31" t="s">
        <v>454</v>
      </c>
      <c r="F411" s="31">
        <v>80111600</v>
      </c>
      <c r="G411" s="49" t="s">
        <v>457</v>
      </c>
      <c r="H411" s="55" t="s">
        <v>30</v>
      </c>
      <c r="I411" s="55" t="s">
        <v>31</v>
      </c>
      <c r="J411" s="31" t="s">
        <v>38</v>
      </c>
      <c r="K411" s="31" t="s">
        <v>39</v>
      </c>
      <c r="L411" s="59" t="s">
        <v>458</v>
      </c>
      <c r="M411" s="32">
        <v>3394880</v>
      </c>
      <c r="N411" s="30">
        <v>11882080</v>
      </c>
      <c r="O411" s="36" t="s">
        <v>456</v>
      </c>
      <c r="P411" s="31" t="s">
        <v>35</v>
      </c>
      <c r="Q411" s="26" t="s">
        <v>36</v>
      </c>
      <c r="R411" s="78" t="s">
        <v>37</v>
      </c>
    </row>
    <row r="412" spans="1:18" s="37" customFormat="1" ht="105" x14ac:dyDescent="0.25">
      <c r="A412" s="77" t="s">
        <v>48</v>
      </c>
      <c r="B412" s="31" t="s">
        <v>49</v>
      </c>
      <c r="C412" s="31" t="s">
        <v>453</v>
      </c>
      <c r="D412" s="31" t="s">
        <v>51</v>
      </c>
      <c r="E412" s="31" t="s">
        <v>454</v>
      </c>
      <c r="F412" s="31">
        <v>80111600</v>
      </c>
      <c r="G412" s="49" t="s">
        <v>455</v>
      </c>
      <c r="H412" s="31" t="s">
        <v>30</v>
      </c>
      <c r="I412" s="31" t="s">
        <v>31</v>
      </c>
      <c r="J412" s="31" t="s">
        <v>54</v>
      </c>
      <c r="K412" s="31" t="s">
        <v>54</v>
      </c>
      <c r="L412" s="40">
        <v>7</v>
      </c>
      <c r="M412" s="32">
        <v>3394880</v>
      </c>
      <c r="N412" s="30">
        <f>+L412*M412</f>
        <v>23764160</v>
      </c>
      <c r="O412" s="36" t="s">
        <v>456</v>
      </c>
      <c r="P412" s="31" t="s">
        <v>35</v>
      </c>
      <c r="Q412" s="26" t="s">
        <v>36</v>
      </c>
      <c r="R412" s="78" t="s">
        <v>37</v>
      </c>
    </row>
    <row r="413" spans="1:18" s="37" customFormat="1" ht="105" x14ac:dyDescent="0.25">
      <c r="A413" s="77" t="s">
        <v>48</v>
      </c>
      <c r="B413" s="31" t="s">
        <v>49</v>
      </c>
      <c r="C413" s="31" t="s">
        <v>453</v>
      </c>
      <c r="D413" s="31" t="s">
        <v>51</v>
      </c>
      <c r="E413" s="31" t="s">
        <v>454</v>
      </c>
      <c r="F413" s="31">
        <v>80111600</v>
      </c>
      <c r="G413" s="49" t="s">
        <v>455</v>
      </c>
      <c r="H413" s="31" t="s">
        <v>30</v>
      </c>
      <c r="I413" s="31" t="s">
        <v>31</v>
      </c>
      <c r="J413" s="31" t="s">
        <v>54</v>
      </c>
      <c r="K413" s="31" t="s">
        <v>54</v>
      </c>
      <c r="L413" s="40">
        <v>7</v>
      </c>
      <c r="M413" s="32">
        <v>3394880</v>
      </c>
      <c r="N413" s="30">
        <f t="shared" ref="N413" si="83">+L413*M413</f>
        <v>23764160</v>
      </c>
      <c r="O413" s="36" t="s">
        <v>456</v>
      </c>
      <c r="P413" s="31" t="s">
        <v>35</v>
      </c>
      <c r="Q413" s="26" t="s">
        <v>36</v>
      </c>
      <c r="R413" s="78" t="s">
        <v>37</v>
      </c>
    </row>
    <row r="414" spans="1:18" s="37" customFormat="1" ht="105" x14ac:dyDescent="0.25">
      <c r="A414" s="77" t="s">
        <v>48</v>
      </c>
      <c r="B414" s="31" t="s">
        <v>49</v>
      </c>
      <c r="C414" s="31" t="s">
        <v>453</v>
      </c>
      <c r="D414" s="31" t="s">
        <v>51</v>
      </c>
      <c r="E414" s="31" t="s">
        <v>454</v>
      </c>
      <c r="F414" s="31">
        <v>80111600</v>
      </c>
      <c r="G414" s="49" t="s">
        <v>455</v>
      </c>
      <c r="H414" s="31" t="s">
        <v>30</v>
      </c>
      <c r="I414" s="31" t="s">
        <v>31</v>
      </c>
      <c r="J414" s="31" t="s">
        <v>54</v>
      </c>
      <c r="K414" s="31" t="s">
        <v>54</v>
      </c>
      <c r="L414" s="40">
        <v>7</v>
      </c>
      <c r="M414" s="32">
        <v>3394880</v>
      </c>
      <c r="N414" s="30">
        <f t="shared" ref="N414" si="84">+L414*M414</f>
        <v>23764160</v>
      </c>
      <c r="O414" s="36" t="s">
        <v>456</v>
      </c>
      <c r="P414" s="31" t="s">
        <v>35</v>
      </c>
      <c r="Q414" s="26" t="s">
        <v>36</v>
      </c>
      <c r="R414" s="78" t="s">
        <v>37</v>
      </c>
    </row>
    <row r="415" spans="1:18" s="37" customFormat="1" ht="105" x14ac:dyDescent="0.25">
      <c r="A415" s="77" t="s">
        <v>48</v>
      </c>
      <c r="B415" s="31" t="s">
        <v>49</v>
      </c>
      <c r="C415" s="31" t="s">
        <v>453</v>
      </c>
      <c r="D415" s="31" t="s">
        <v>51</v>
      </c>
      <c r="E415" s="31" t="s">
        <v>454</v>
      </c>
      <c r="F415" s="31">
        <v>80111600</v>
      </c>
      <c r="G415" s="49" t="s">
        <v>455</v>
      </c>
      <c r="H415" s="31" t="s">
        <v>30</v>
      </c>
      <c r="I415" s="31" t="s">
        <v>31</v>
      </c>
      <c r="J415" s="31" t="s">
        <v>54</v>
      </c>
      <c r="K415" s="31" t="s">
        <v>54</v>
      </c>
      <c r="L415" s="40">
        <v>7</v>
      </c>
      <c r="M415" s="32">
        <v>3394880</v>
      </c>
      <c r="N415" s="30">
        <f t="shared" ref="N415" si="85">+L415*M415</f>
        <v>23764160</v>
      </c>
      <c r="O415" s="36" t="s">
        <v>456</v>
      </c>
      <c r="P415" s="31" t="s">
        <v>35</v>
      </c>
      <c r="Q415" s="26" t="s">
        <v>36</v>
      </c>
      <c r="R415" s="78" t="s">
        <v>37</v>
      </c>
    </row>
    <row r="416" spans="1:18" s="37" customFormat="1" ht="120" x14ac:dyDescent="0.25">
      <c r="A416" s="77" t="s">
        <v>48</v>
      </c>
      <c r="B416" s="31" t="s">
        <v>49</v>
      </c>
      <c r="C416" s="31" t="s">
        <v>453</v>
      </c>
      <c r="D416" s="31" t="s">
        <v>51</v>
      </c>
      <c r="E416" s="31" t="s">
        <v>454</v>
      </c>
      <c r="F416" s="31">
        <v>80111600</v>
      </c>
      <c r="G416" s="49" t="s">
        <v>459</v>
      </c>
      <c r="H416" s="59" t="s">
        <v>30</v>
      </c>
      <c r="I416" s="59" t="s">
        <v>31</v>
      </c>
      <c r="J416" s="31" t="s">
        <v>63</v>
      </c>
      <c r="K416" s="31" t="s">
        <v>63</v>
      </c>
      <c r="L416" s="59" t="s">
        <v>460</v>
      </c>
      <c r="M416" s="32">
        <v>3394880</v>
      </c>
      <c r="N416" s="30">
        <v>10524128</v>
      </c>
      <c r="O416" s="36" t="s">
        <v>456</v>
      </c>
      <c r="P416" s="31" t="s">
        <v>35</v>
      </c>
      <c r="Q416" s="26" t="s">
        <v>36</v>
      </c>
      <c r="R416" s="78" t="s">
        <v>37</v>
      </c>
    </row>
    <row r="417" spans="1:18" s="37" customFormat="1" ht="105" x14ac:dyDescent="0.25">
      <c r="A417" s="77" t="s">
        <v>48</v>
      </c>
      <c r="B417" s="31" t="s">
        <v>49</v>
      </c>
      <c r="C417" s="31" t="s">
        <v>453</v>
      </c>
      <c r="D417" s="31" t="s">
        <v>51</v>
      </c>
      <c r="E417" s="31" t="s">
        <v>454</v>
      </c>
      <c r="F417" s="31">
        <v>80111600</v>
      </c>
      <c r="G417" s="49" t="s">
        <v>455</v>
      </c>
      <c r="H417" s="31" t="s">
        <v>30</v>
      </c>
      <c r="I417" s="31" t="s">
        <v>31</v>
      </c>
      <c r="J417" s="31" t="s">
        <v>54</v>
      </c>
      <c r="K417" s="31" t="s">
        <v>86</v>
      </c>
      <c r="L417" s="40">
        <v>7</v>
      </c>
      <c r="M417" s="32">
        <v>3394880</v>
      </c>
      <c r="N417" s="30">
        <f t="shared" ref="N417" si="86">+L417*M417</f>
        <v>23764160</v>
      </c>
      <c r="O417" s="36" t="s">
        <v>456</v>
      </c>
      <c r="P417" s="31" t="s">
        <v>35</v>
      </c>
      <c r="Q417" s="26" t="s">
        <v>36</v>
      </c>
      <c r="R417" s="78" t="s">
        <v>37</v>
      </c>
    </row>
    <row r="418" spans="1:18" s="37" customFormat="1" ht="120" x14ac:dyDescent="0.25">
      <c r="A418" s="77" t="s">
        <v>48</v>
      </c>
      <c r="B418" s="31" t="s">
        <v>49</v>
      </c>
      <c r="C418" s="31" t="s">
        <v>453</v>
      </c>
      <c r="D418" s="31" t="s">
        <v>51</v>
      </c>
      <c r="E418" s="31" t="s">
        <v>454</v>
      </c>
      <c r="F418" s="31">
        <v>80111600</v>
      </c>
      <c r="G418" s="49" t="s">
        <v>461</v>
      </c>
      <c r="H418" s="59" t="s">
        <v>30</v>
      </c>
      <c r="I418" s="59" t="s">
        <v>31</v>
      </c>
      <c r="J418" s="31" t="s">
        <v>63</v>
      </c>
      <c r="K418" s="31" t="s">
        <v>64</v>
      </c>
      <c r="L418" s="59" t="s">
        <v>299</v>
      </c>
      <c r="M418" s="32">
        <v>3394880</v>
      </c>
      <c r="N418" s="30">
        <v>9505664</v>
      </c>
      <c r="O418" s="36" t="s">
        <v>456</v>
      </c>
      <c r="P418" s="31" t="s">
        <v>35</v>
      </c>
      <c r="Q418" s="26" t="s">
        <v>36</v>
      </c>
      <c r="R418" s="78" t="s">
        <v>37</v>
      </c>
    </row>
    <row r="419" spans="1:18" s="37" customFormat="1" ht="105" x14ac:dyDescent="0.25">
      <c r="A419" s="77" t="s">
        <v>48</v>
      </c>
      <c r="B419" s="31" t="s">
        <v>49</v>
      </c>
      <c r="C419" s="31" t="s">
        <v>453</v>
      </c>
      <c r="D419" s="31" t="s">
        <v>51</v>
      </c>
      <c r="E419" s="31" t="s">
        <v>454</v>
      </c>
      <c r="F419" s="31">
        <v>80111600</v>
      </c>
      <c r="G419" s="49" t="s">
        <v>455</v>
      </c>
      <c r="H419" s="31" t="s">
        <v>30</v>
      </c>
      <c r="I419" s="31" t="s">
        <v>31</v>
      </c>
      <c r="J419" s="31" t="s">
        <v>54</v>
      </c>
      <c r="K419" s="31" t="s">
        <v>54</v>
      </c>
      <c r="L419" s="40">
        <v>7</v>
      </c>
      <c r="M419" s="32">
        <v>3394880</v>
      </c>
      <c r="N419" s="30">
        <f t="shared" ref="N419" si="87">+L419*M419</f>
        <v>23764160</v>
      </c>
      <c r="O419" s="36" t="s">
        <v>456</v>
      </c>
      <c r="P419" s="31" t="s">
        <v>35</v>
      </c>
      <c r="Q419" s="26" t="s">
        <v>36</v>
      </c>
      <c r="R419" s="78" t="s">
        <v>37</v>
      </c>
    </row>
    <row r="420" spans="1:18" s="37" customFormat="1" ht="120" x14ac:dyDescent="0.25">
      <c r="A420" s="77" t="s">
        <v>48</v>
      </c>
      <c r="B420" s="31" t="s">
        <v>49</v>
      </c>
      <c r="C420" s="31" t="s">
        <v>453</v>
      </c>
      <c r="D420" s="31" t="s">
        <v>51</v>
      </c>
      <c r="E420" s="31" t="s">
        <v>454</v>
      </c>
      <c r="F420" s="31">
        <v>80111600</v>
      </c>
      <c r="G420" s="49" t="s">
        <v>462</v>
      </c>
      <c r="H420" s="59" t="s">
        <v>30</v>
      </c>
      <c r="I420" s="59" t="s">
        <v>31</v>
      </c>
      <c r="J420" s="31" t="s">
        <v>63</v>
      </c>
      <c r="K420" s="31" t="s">
        <v>63</v>
      </c>
      <c r="L420" s="59" t="s">
        <v>463</v>
      </c>
      <c r="M420" s="32">
        <v>3394880</v>
      </c>
      <c r="N420" s="30">
        <v>10637291</v>
      </c>
      <c r="O420" s="36" t="s">
        <v>456</v>
      </c>
      <c r="P420" s="31" t="s">
        <v>35</v>
      </c>
      <c r="Q420" s="26" t="s">
        <v>36</v>
      </c>
      <c r="R420" s="78" t="s">
        <v>37</v>
      </c>
    </row>
    <row r="421" spans="1:18" s="37" customFormat="1" ht="105" x14ac:dyDescent="0.25">
      <c r="A421" s="77" t="s">
        <v>48</v>
      </c>
      <c r="B421" s="31" t="s">
        <v>49</v>
      </c>
      <c r="C421" s="31" t="s">
        <v>453</v>
      </c>
      <c r="D421" s="31" t="s">
        <v>51</v>
      </c>
      <c r="E421" s="31" t="s">
        <v>454</v>
      </c>
      <c r="F421" s="31">
        <v>80111600</v>
      </c>
      <c r="G421" s="49" t="s">
        <v>455</v>
      </c>
      <c r="H421" s="31" t="s">
        <v>30</v>
      </c>
      <c r="I421" s="31" t="s">
        <v>31</v>
      </c>
      <c r="J421" s="31" t="s">
        <v>54</v>
      </c>
      <c r="K421" s="31" t="s">
        <v>86</v>
      </c>
      <c r="L421" s="40">
        <v>7</v>
      </c>
      <c r="M421" s="32">
        <v>3394880</v>
      </c>
      <c r="N421" s="30">
        <f t="shared" ref="N421" si="88">+L421*M421</f>
        <v>23764160</v>
      </c>
      <c r="O421" s="36" t="s">
        <v>456</v>
      </c>
      <c r="P421" s="31" t="s">
        <v>35</v>
      </c>
      <c r="Q421" s="26" t="s">
        <v>36</v>
      </c>
      <c r="R421" s="78" t="s">
        <v>37</v>
      </c>
    </row>
    <row r="422" spans="1:18" s="37" customFormat="1" ht="105" x14ac:dyDescent="0.25">
      <c r="A422" s="77" t="s">
        <v>48</v>
      </c>
      <c r="B422" s="31" t="s">
        <v>49</v>
      </c>
      <c r="C422" s="31" t="s">
        <v>453</v>
      </c>
      <c r="D422" s="31" t="s">
        <v>51</v>
      </c>
      <c r="E422" s="31" t="s">
        <v>454</v>
      </c>
      <c r="F422" s="31">
        <v>80111600</v>
      </c>
      <c r="G422" s="49" t="s">
        <v>455</v>
      </c>
      <c r="H422" s="31" t="s">
        <v>30</v>
      </c>
      <c r="I422" s="31" t="s">
        <v>31</v>
      </c>
      <c r="J422" s="31" t="s">
        <v>54</v>
      </c>
      <c r="K422" s="31" t="s">
        <v>54</v>
      </c>
      <c r="L422" s="40">
        <v>7</v>
      </c>
      <c r="M422" s="32">
        <v>3394880</v>
      </c>
      <c r="N422" s="30">
        <f t="shared" ref="N422" si="89">+L422*M422</f>
        <v>23764160</v>
      </c>
      <c r="O422" s="36" t="s">
        <v>456</v>
      </c>
      <c r="P422" s="31" t="s">
        <v>35</v>
      </c>
      <c r="Q422" s="26" t="s">
        <v>36</v>
      </c>
      <c r="R422" s="78" t="s">
        <v>37</v>
      </c>
    </row>
    <row r="423" spans="1:18" s="37" customFormat="1" ht="120" x14ac:dyDescent="0.25">
      <c r="A423" s="77" t="s">
        <v>48</v>
      </c>
      <c r="B423" s="31" t="s">
        <v>49</v>
      </c>
      <c r="C423" s="31" t="s">
        <v>453</v>
      </c>
      <c r="D423" s="31" t="s">
        <v>51</v>
      </c>
      <c r="E423" s="31" t="s">
        <v>454</v>
      </c>
      <c r="F423" s="31">
        <v>80111600</v>
      </c>
      <c r="G423" s="49" t="s">
        <v>464</v>
      </c>
      <c r="H423" s="59" t="s">
        <v>30</v>
      </c>
      <c r="I423" s="59" t="s">
        <v>31</v>
      </c>
      <c r="J423" s="31" t="s">
        <v>63</v>
      </c>
      <c r="K423" s="31" t="s">
        <v>64</v>
      </c>
      <c r="L423" s="59" t="s">
        <v>465</v>
      </c>
      <c r="M423" s="32">
        <v>3394880</v>
      </c>
      <c r="N423" s="30">
        <v>7581899</v>
      </c>
      <c r="O423" s="36" t="s">
        <v>456</v>
      </c>
      <c r="P423" s="31" t="s">
        <v>35</v>
      </c>
      <c r="Q423" s="26" t="s">
        <v>36</v>
      </c>
      <c r="R423" s="78" t="s">
        <v>37</v>
      </c>
    </row>
    <row r="424" spans="1:18" s="37" customFormat="1" ht="105" x14ac:dyDescent="0.25">
      <c r="A424" s="77" t="s">
        <v>48</v>
      </c>
      <c r="B424" s="31" t="s">
        <v>49</v>
      </c>
      <c r="C424" s="31" t="s">
        <v>453</v>
      </c>
      <c r="D424" s="31" t="s">
        <v>51</v>
      </c>
      <c r="E424" s="31" t="s">
        <v>454</v>
      </c>
      <c r="F424" s="31">
        <v>80111600</v>
      </c>
      <c r="G424" s="49" t="s">
        <v>455</v>
      </c>
      <c r="H424" s="31" t="s">
        <v>30</v>
      </c>
      <c r="I424" s="31" t="s">
        <v>31</v>
      </c>
      <c r="J424" s="31" t="s">
        <v>54</v>
      </c>
      <c r="K424" s="31" t="s">
        <v>54</v>
      </c>
      <c r="L424" s="40">
        <v>7</v>
      </c>
      <c r="M424" s="32">
        <v>3394880</v>
      </c>
      <c r="N424" s="30">
        <f t="shared" ref="N424" si="90">+L424*M424</f>
        <v>23764160</v>
      </c>
      <c r="O424" s="36" t="s">
        <v>456</v>
      </c>
      <c r="P424" s="31" t="s">
        <v>35</v>
      </c>
      <c r="Q424" s="26" t="s">
        <v>36</v>
      </c>
      <c r="R424" s="78" t="s">
        <v>37</v>
      </c>
    </row>
    <row r="425" spans="1:18" s="37" customFormat="1" ht="105" x14ac:dyDescent="0.25">
      <c r="A425" s="77" t="s">
        <v>48</v>
      </c>
      <c r="B425" s="31" t="s">
        <v>49</v>
      </c>
      <c r="C425" s="31" t="s">
        <v>453</v>
      </c>
      <c r="D425" s="31" t="s">
        <v>51</v>
      </c>
      <c r="E425" s="31" t="s">
        <v>454</v>
      </c>
      <c r="F425" s="31">
        <v>80111600</v>
      </c>
      <c r="G425" s="49" t="s">
        <v>455</v>
      </c>
      <c r="H425" s="31" t="s">
        <v>30</v>
      </c>
      <c r="I425" s="31" t="s">
        <v>31</v>
      </c>
      <c r="J425" s="31" t="s">
        <v>54</v>
      </c>
      <c r="K425" s="31" t="s">
        <v>54</v>
      </c>
      <c r="L425" s="40">
        <v>7</v>
      </c>
      <c r="M425" s="32">
        <v>3394880</v>
      </c>
      <c r="N425" s="30">
        <f t="shared" ref="N425" si="91">+L425*M425</f>
        <v>23764160</v>
      </c>
      <c r="O425" s="36" t="s">
        <v>456</v>
      </c>
      <c r="P425" s="31" t="s">
        <v>35</v>
      </c>
      <c r="Q425" s="26" t="s">
        <v>36</v>
      </c>
      <c r="R425" s="78" t="s">
        <v>37</v>
      </c>
    </row>
    <row r="426" spans="1:18" s="37" customFormat="1" ht="120" x14ac:dyDescent="0.25">
      <c r="A426" s="77" t="s">
        <v>48</v>
      </c>
      <c r="B426" s="31" t="s">
        <v>49</v>
      </c>
      <c r="C426" s="31" t="s">
        <v>453</v>
      </c>
      <c r="D426" s="31" t="s">
        <v>51</v>
      </c>
      <c r="E426" s="31" t="s">
        <v>454</v>
      </c>
      <c r="F426" s="31">
        <v>80111600</v>
      </c>
      <c r="G426" s="49" t="s">
        <v>466</v>
      </c>
      <c r="H426" s="59" t="s">
        <v>30</v>
      </c>
      <c r="I426" s="59" t="s">
        <v>31</v>
      </c>
      <c r="J426" s="31" t="s">
        <v>63</v>
      </c>
      <c r="K426" s="31" t="s">
        <v>64</v>
      </c>
      <c r="L426" s="59" t="s">
        <v>467</v>
      </c>
      <c r="M426" s="32">
        <v>3394880</v>
      </c>
      <c r="N426" s="30">
        <v>9392501</v>
      </c>
      <c r="O426" s="36" t="s">
        <v>456</v>
      </c>
      <c r="P426" s="31" t="s">
        <v>35</v>
      </c>
      <c r="Q426" s="26" t="s">
        <v>36</v>
      </c>
      <c r="R426" s="78" t="s">
        <v>37</v>
      </c>
    </row>
    <row r="427" spans="1:18" s="37" customFormat="1" ht="105" x14ac:dyDescent="0.25">
      <c r="A427" s="77" t="s">
        <v>48</v>
      </c>
      <c r="B427" s="31" t="s">
        <v>49</v>
      </c>
      <c r="C427" s="31" t="s">
        <v>453</v>
      </c>
      <c r="D427" s="31" t="s">
        <v>51</v>
      </c>
      <c r="E427" s="31" t="s">
        <v>454</v>
      </c>
      <c r="F427" s="31">
        <v>80111600</v>
      </c>
      <c r="G427" s="49" t="s">
        <v>455</v>
      </c>
      <c r="H427" s="31" t="s">
        <v>30</v>
      </c>
      <c r="I427" s="31" t="s">
        <v>31</v>
      </c>
      <c r="J427" s="31" t="s">
        <v>54</v>
      </c>
      <c r="K427" s="31" t="s">
        <v>54</v>
      </c>
      <c r="L427" s="40">
        <v>7</v>
      </c>
      <c r="M427" s="32">
        <v>3394880</v>
      </c>
      <c r="N427" s="30">
        <f t="shared" ref="N427" si="92">+L427*M427</f>
        <v>23764160</v>
      </c>
      <c r="O427" s="36" t="s">
        <v>456</v>
      </c>
      <c r="P427" s="31" t="s">
        <v>35</v>
      </c>
      <c r="Q427" s="26" t="s">
        <v>36</v>
      </c>
      <c r="R427" s="78" t="s">
        <v>37</v>
      </c>
    </row>
    <row r="428" spans="1:18" s="37" customFormat="1" ht="105" x14ac:dyDescent="0.25">
      <c r="A428" s="77" t="s">
        <v>48</v>
      </c>
      <c r="B428" s="31" t="s">
        <v>49</v>
      </c>
      <c r="C428" s="31" t="s">
        <v>453</v>
      </c>
      <c r="D428" s="31" t="s">
        <v>51</v>
      </c>
      <c r="E428" s="31" t="s">
        <v>454</v>
      </c>
      <c r="F428" s="31">
        <v>80111600</v>
      </c>
      <c r="G428" s="49" t="s">
        <v>455</v>
      </c>
      <c r="H428" s="31" t="s">
        <v>30</v>
      </c>
      <c r="I428" s="31" t="s">
        <v>31</v>
      </c>
      <c r="J428" s="31" t="s">
        <v>54</v>
      </c>
      <c r="K428" s="31" t="s">
        <v>54</v>
      </c>
      <c r="L428" s="40">
        <v>7</v>
      </c>
      <c r="M428" s="32">
        <v>3394880</v>
      </c>
      <c r="N428" s="30">
        <f t="shared" ref="N428" si="93">+L428*M428</f>
        <v>23764160</v>
      </c>
      <c r="O428" s="36" t="s">
        <v>456</v>
      </c>
      <c r="P428" s="31" t="s">
        <v>35</v>
      </c>
      <c r="Q428" s="26" t="s">
        <v>36</v>
      </c>
      <c r="R428" s="78" t="s">
        <v>37</v>
      </c>
    </row>
    <row r="429" spans="1:18" s="37" customFormat="1" ht="120" x14ac:dyDescent="0.25">
      <c r="A429" s="77" t="s">
        <v>48</v>
      </c>
      <c r="B429" s="31" t="s">
        <v>49</v>
      </c>
      <c r="C429" s="31" t="s">
        <v>453</v>
      </c>
      <c r="D429" s="31" t="s">
        <v>51</v>
      </c>
      <c r="E429" s="31" t="s">
        <v>454</v>
      </c>
      <c r="F429" s="31">
        <v>80111600</v>
      </c>
      <c r="G429" s="49" t="s">
        <v>468</v>
      </c>
      <c r="H429" s="59" t="s">
        <v>30</v>
      </c>
      <c r="I429" s="59" t="s">
        <v>31</v>
      </c>
      <c r="J429" s="31" t="s">
        <v>63</v>
      </c>
      <c r="K429" s="31" t="s">
        <v>64</v>
      </c>
      <c r="L429" s="59" t="s">
        <v>469</v>
      </c>
      <c r="M429" s="32">
        <v>3394880</v>
      </c>
      <c r="N429" s="30">
        <v>8487200</v>
      </c>
      <c r="O429" s="36" t="s">
        <v>456</v>
      </c>
      <c r="P429" s="31" t="s">
        <v>35</v>
      </c>
      <c r="Q429" s="26" t="s">
        <v>36</v>
      </c>
      <c r="R429" s="78" t="s">
        <v>37</v>
      </c>
    </row>
    <row r="430" spans="1:18" s="37" customFormat="1" ht="105" x14ac:dyDescent="0.25">
      <c r="A430" s="77" t="s">
        <v>48</v>
      </c>
      <c r="B430" s="31" t="s">
        <v>49</v>
      </c>
      <c r="C430" s="31" t="s">
        <v>453</v>
      </c>
      <c r="D430" s="31" t="s">
        <v>51</v>
      </c>
      <c r="E430" s="31" t="s">
        <v>454</v>
      </c>
      <c r="F430" s="31">
        <v>80111600</v>
      </c>
      <c r="G430" s="49" t="s">
        <v>455</v>
      </c>
      <c r="H430" s="31" t="s">
        <v>30</v>
      </c>
      <c r="I430" s="31" t="s">
        <v>31</v>
      </c>
      <c r="J430" s="31" t="s">
        <v>54</v>
      </c>
      <c r="K430" s="31" t="s">
        <v>54</v>
      </c>
      <c r="L430" s="40">
        <v>7</v>
      </c>
      <c r="M430" s="32">
        <v>3394880</v>
      </c>
      <c r="N430" s="30">
        <f t="shared" ref="N430" si="94">+L430*M430</f>
        <v>23764160</v>
      </c>
      <c r="O430" s="36" t="s">
        <v>456</v>
      </c>
      <c r="P430" s="31" t="s">
        <v>35</v>
      </c>
      <c r="Q430" s="26" t="s">
        <v>36</v>
      </c>
      <c r="R430" s="78" t="s">
        <v>37</v>
      </c>
    </row>
    <row r="431" spans="1:18" s="37" customFormat="1" ht="105" x14ac:dyDescent="0.25">
      <c r="A431" s="77" t="s">
        <v>48</v>
      </c>
      <c r="B431" s="31" t="s">
        <v>49</v>
      </c>
      <c r="C431" s="31" t="s">
        <v>453</v>
      </c>
      <c r="D431" s="31" t="s">
        <v>51</v>
      </c>
      <c r="E431" s="31" t="s">
        <v>454</v>
      </c>
      <c r="F431" s="31">
        <v>80111600</v>
      </c>
      <c r="G431" s="49" t="s">
        <v>470</v>
      </c>
      <c r="H431" s="59" t="s">
        <v>30</v>
      </c>
      <c r="I431" s="59" t="s">
        <v>31</v>
      </c>
      <c r="J431" s="31" t="s">
        <v>39</v>
      </c>
      <c r="K431" s="31" t="s">
        <v>64</v>
      </c>
      <c r="L431" s="59" t="s">
        <v>471</v>
      </c>
      <c r="M431" s="32">
        <v>3394880</v>
      </c>
      <c r="N431" s="30">
        <v>7242411</v>
      </c>
      <c r="O431" s="36" t="s">
        <v>456</v>
      </c>
      <c r="P431" s="31" t="s">
        <v>35</v>
      </c>
      <c r="Q431" s="26" t="s">
        <v>36</v>
      </c>
      <c r="R431" s="78" t="s">
        <v>37</v>
      </c>
    </row>
    <row r="432" spans="1:18" s="37" customFormat="1" ht="105" x14ac:dyDescent="0.25">
      <c r="A432" s="77" t="s">
        <v>48</v>
      </c>
      <c r="B432" s="31" t="s">
        <v>49</v>
      </c>
      <c r="C432" s="31" t="s">
        <v>453</v>
      </c>
      <c r="D432" s="31" t="s">
        <v>51</v>
      </c>
      <c r="E432" s="31" t="s">
        <v>454</v>
      </c>
      <c r="F432" s="31">
        <v>80111600</v>
      </c>
      <c r="G432" s="49" t="s">
        <v>455</v>
      </c>
      <c r="H432" s="31" t="s">
        <v>30</v>
      </c>
      <c r="I432" s="31" t="s">
        <v>31</v>
      </c>
      <c r="J432" s="31" t="s">
        <v>54</v>
      </c>
      <c r="K432" s="31" t="s">
        <v>54</v>
      </c>
      <c r="L432" s="40">
        <v>7</v>
      </c>
      <c r="M432" s="32">
        <v>3394880</v>
      </c>
      <c r="N432" s="30">
        <f t="shared" ref="N432" si="95">+L432*M432</f>
        <v>23764160</v>
      </c>
      <c r="O432" s="36" t="s">
        <v>456</v>
      </c>
      <c r="P432" s="31" t="s">
        <v>35</v>
      </c>
      <c r="Q432" s="26" t="s">
        <v>36</v>
      </c>
      <c r="R432" s="78" t="s">
        <v>37</v>
      </c>
    </row>
    <row r="433" spans="1:18" s="37" customFormat="1" ht="120" x14ac:dyDescent="0.25">
      <c r="A433" s="77" t="s">
        <v>48</v>
      </c>
      <c r="B433" s="31" t="s">
        <v>49</v>
      </c>
      <c r="C433" s="31" t="s">
        <v>453</v>
      </c>
      <c r="D433" s="31" t="s">
        <v>51</v>
      </c>
      <c r="E433" s="31" t="s">
        <v>454</v>
      </c>
      <c r="F433" s="31">
        <v>80111600</v>
      </c>
      <c r="G433" s="49" t="s">
        <v>472</v>
      </c>
      <c r="H433" s="59" t="s">
        <v>30</v>
      </c>
      <c r="I433" s="59" t="s">
        <v>31</v>
      </c>
      <c r="J433" s="31" t="s">
        <v>63</v>
      </c>
      <c r="K433" s="31" t="s">
        <v>64</v>
      </c>
      <c r="L433" s="59" t="s">
        <v>473</v>
      </c>
      <c r="M433" s="32">
        <v>3394880</v>
      </c>
      <c r="N433" s="30">
        <v>9279339</v>
      </c>
      <c r="O433" s="36" t="s">
        <v>456</v>
      </c>
      <c r="P433" s="31" t="s">
        <v>35</v>
      </c>
      <c r="Q433" s="26" t="s">
        <v>36</v>
      </c>
      <c r="R433" s="78" t="s">
        <v>37</v>
      </c>
    </row>
    <row r="434" spans="1:18" s="37" customFormat="1" ht="105" x14ac:dyDescent="0.25">
      <c r="A434" s="77" t="s">
        <v>48</v>
      </c>
      <c r="B434" s="31" t="s">
        <v>49</v>
      </c>
      <c r="C434" s="31" t="s">
        <v>453</v>
      </c>
      <c r="D434" s="31" t="s">
        <v>51</v>
      </c>
      <c r="E434" s="31" t="s">
        <v>454</v>
      </c>
      <c r="F434" s="31">
        <v>80111600</v>
      </c>
      <c r="G434" s="49" t="s">
        <v>455</v>
      </c>
      <c r="H434" s="31" t="s">
        <v>30</v>
      </c>
      <c r="I434" s="31" t="s">
        <v>31</v>
      </c>
      <c r="J434" s="31" t="s">
        <v>54</v>
      </c>
      <c r="K434" s="31" t="s">
        <v>54</v>
      </c>
      <c r="L434" s="40">
        <v>7</v>
      </c>
      <c r="M434" s="32">
        <v>3394880</v>
      </c>
      <c r="N434" s="30">
        <f t="shared" ref="N434" si="96">+L434*M434</f>
        <v>23764160</v>
      </c>
      <c r="O434" s="36" t="s">
        <v>456</v>
      </c>
      <c r="P434" s="31" t="s">
        <v>35</v>
      </c>
      <c r="Q434" s="26" t="s">
        <v>36</v>
      </c>
      <c r="R434" s="78" t="s">
        <v>37</v>
      </c>
    </row>
    <row r="435" spans="1:18" s="37" customFormat="1" ht="105" x14ac:dyDescent="0.25">
      <c r="A435" s="77" t="s">
        <v>48</v>
      </c>
      <c r="B435" s="31" t="s">
        <v>49</v>
      </c>
      <c r="C435" s="31" t="s">
        <v>453</v>
      </c>
      <c r="D435" s="31" t="s">
        <v>51</v>
      </c>
      <c r="E435" s="31" t="s">
        <v>454</v>
      </c>
      <c r="F435" s="31">
        <v>80111600</v>
      </c>
      <c r="G435" s="49" t="s">
        <v>474</v>
      </c>
      <c r="H435" s="31" t="s">
        <v>475</v>
      </c>
      <c r="I435" s="31" t="s">
        <v>31</v>
      </c>
      <c r="J435" s="31" t="s">
        <v>54</v>
      </c>
      <c r="K435" s="31" t="s">
        <v>54</v>
      </c>
      <c r="L435" s="40">
        <v>7</v>
      </c>
      <c r="M435" s="32">
        <v>2333980</v>
      </c>
      <c r="N435" s="30">
        <f t="shared" ref="N435" si="97">+L435*M435</f>
        <v>16337860</v>
      </c>
      <c r="O435" s="36" t="s">
        <v>456</v>
      </c>
      <c r="P435" s="31" t="s">
        <v>35</v>
      </c>
      <c r="Q435" s="26" t="s">
        <v>36</v>
      </c>
      <c r="R435" s="78" t="s">
        <v>37</v>
      </c>
    </row>
    <row r="436" spans="1:18" s="37" customFormat="1" ht="105" x14ac:dyDescent="0.25">
      <c r="A436" s="77" t="s">
        <v>48</v>
      </c>
      <c r="B436" s="31" t="s">
        <v>49</v>
      </c>
      <c r="C436" s="31" t="s">
        <v>453</v>
      </c>
      <c r="D436" s="31" t="s">
        <v>51</v>
      </c>
      <c r="E436" s="31" t="s">
        <v>454</v>
      </c>
      <c r="F436" s="31">
        <v>80111600</v>
      </c>
      <c r="G436" s="49" t="s">
        <v>476</v>
      </c>
      <c r="H436" s="55" t="s">
        <v>475</v>
      </c>
      <c r="I436" s="55" t="s">
        <v>31</v>
      </c>
      <c r="J436" s="31" t="s">
        <v>39</v>
      </c>
      <c r="K436" s="31" t="s">
        <v>106</v>
      </c>
      <c r="L436" s="59" t="s">
        <v>477</v>
      </c>
      <c r="M436" s="32">
        <v>2333980</v>
      </c>
      <c r="N436" s="30">
        <v>6846341</v>
      </c>
      <c r="O436" s="36" t="s">
        <v>456</v>
      </c>
      <c r="P436" s="31" t="s">
        <v>35</v>
      </c>
      <c r="Q436" s="26" t="s">
        <v>36</v>
      </c>
      <c r="R436" s="78" t="s">
        <v>37</v>
      </c>
    </row>
    <row r="437" spans="1:18" s="37" customFormat="1" ht="105" x14ac:dyDescent="0.25">
      <c r="A437" s="77" t="s">
        <v>48</v>
      </c>
      <c r="B437" s="31" t="s">
        <v>49</v>
      </c>
      <c r="C437" s="31" t="s">
        <v>453</v>
      </c>
      <c r="D437" s="31" t="s">
        <v>51</v>
      </c>
      <c r="E437" s="31" t="s">
        <v>454</v>
      </c>
      <c r="F437" s="31">
        <v>80111600</v>
      </c>
      <c r="G437" s="49" t="s">
        <v>478</v>
      </c>
      <c r="H437" s="31" t="s">
        <v>30</v>
      </c>
      <c r="I437" s="31" t="s">
        <v>31</v>
      </c>
      <c r="J437" s="31" t="s">
        <v>32</v>
      </c>
      <c r="K437" s="31" t="s">
        <v>224</v>
      </c>
      <c r="L437" s="40">
        <v>7</v>
      </c>
      <c r="M437" s="32">
        <v>3421000</v>
      </c>
      <c r="N437" s="30">
        <f t="shared" ref="N437" si="98">+L437*M437</f>
        <v>23947000</v>
      </c>
      <c r="O437" s="36" t="s">
        <v>456</v>
      </c>
      <c r="P437" s="31" t="s">
        <v>35</v>
      </c>
      <c r="Q437" s="26" t="s">
        <v>36</v>
      </c>
      <c r="R437" s="78" t="s">
        <v>37</v>
      </c>
    </row>
    <row r="438" spans="1:18" s="37" customFormat="1" ht="105" x14ac:dyDescent="0.25">
      <c r="A438" s="77" t="s">
        <v>48</v>
      </c>
      <c r="B438" s="31" t="s">
        <v>49</v>
      </c>
      <c r="C438" s="31" t="s">
        <v>453</v>
      </c>
      <c r="D438" s="31" t="s">
        <v>51</v>
      </c>
      <c r="E438" s="31" t="s">
        <v>454</v>
      </c>
      <c r="F438" s="31">
        <v>80111600</v>
      </c>
      <c r="G438" s="49" t="s">
        <v>479</v>
      </c>
      <c r="H438" s="59" t="s">
        <v>43</v>
      </c>
      <c r="I438" s="59" t="s">
        <v>31</v>
      </c>
      <c r="J438" s="31" t="s">
        <v>104</v>
      </c>
      <c r="K438" s="31" t="s">
        <v>125</v>
      </c>
      <c r="L438" s="59" t="s">
        <v>480</v>
      </c>
      <c r="M438" s="32">
        <v>3800000</v>
      </c>
      <c r="N438" s="30">
        <v>26600000</v>
      </c>
      <c r="O438" s="36" t="s">
        <v>456</v>
      </c>
      <c r="P438" s="31" t="s">
        <v>35</v>
      </c>
      <c r="Q438" s="26" t="s">
        <v>36</v>
      </c>
      <c r="R438" s="78" t="s">
        <v>37</v>
      </c>
    </row>
    <row r="439" spans="1:18" s="37" customFormat="1" ht="105" x14ac:dyDescent="0.25">
      <c r="A439" s="77" t="s">
        <v>48</v>
      </c>
      <c r="B439" s="31" t="s">
        <v>49</v>
      </c>
      <c r="C439" s="31" t="s">
        <v>453</v>
      </c>
      <c r="D439" s="31" t="s">
        <v>51</v>
      </c>
      <c r="E439" s="31" t="s">
        <v>454</v>
      </c>
      <c r="F439" s="31">
        <v>80111600</v>
      </c>
      <c r="G439" s="49" t="s">
        <v>455</v>
      </c>
      <c r="H439" s="31" t="s">
        <v>481</v>
      </c>
      <c r="I439" s="31" t="s">
        <v>31</v>
      </c>
      <c r="J439" s="31" t="s">
        <v>32</v>
      </c>
      <c r="K439" s="31" t="s">
        <v>224</v>
      </c>
      <c r="L439" s="40">
        <v>7</v>
      </c>
      <c r="M439" s="32">
        <v>3394880</v>
      </c>
      <c r="N439" s="30">
        <f t="shared" ref="N439" si="99">+L439*M439</f>
        <v>23764160</v>
      </c>
      <c r="O439" s="36" t="s">
        <v>456</v>
      </c>
      <c r="P439" s="31" t="s">
        <v>35</v>
      </c>
      <c r="Q439" s="26" t="s">
        <v>36</v>
      </c>
      <c r="R439" s="78" t="s">
        <v>37</v>
      </c>
    </row>
    <row r="440" spans="1:18" s="37" customFormat="1" ht="120" x14ac:dyDescent="0.25">
      <c r="A440" s="77" t="s">
        <v>48</v>
      </c>
      <c r="B440" s="31" t="s">
        <v>49</v>
      </c>
      <c r="C440" s="31" t="s">
        <v>453</v>
      </c>
      <c r="D440" s="31" t="s">
        <v>51</v>
      </c>
      <c r="E440" s="31" t="s">
        <v>454</v>
      </c>
      <c r="F440" s="31">
        <v>80111600</v>
      </c>
      <c r="G440" s="49" t="s">
        <v>482</v>
      </c>
      <c r="H440" s="59" t="s">
        <v>481</v>
      </c>
      <c r="I440" s="59" t="s">
        <v>31</v>
      </c>
      <c r="J440" s="31" t="s">
        <v>106</v>
      </c>
      <c r="K440" s="31" t="s">
        <v>64</v>
      </c>
      <c r="L440" s="59" t="s">
        <v>483</v>
      </c>
      <c r="M440" s="32">
        <v>3394880</v>
      </c>
      <c r="N440" s="30">
        <v>11882080</v>
      </c>
      <c r="O440" s="36" t="s">
        <v>456</v>
      </c>
      <c r="P440" s="31" t="s">
        <v>35</v>
      </c>
      <c r="Q440" s="26" t="s">
        <v>36</v>
      </c>
      <c r="R440" s="78" t="s">
        <v>37</v>
      </c>
    </row>
    <row r="441" spans="1:18" s="37" customFormat="1" ht="105" x14ac:dyDescent="0.25">
      <c r="A441" s="77" t="s">
        <v>48</v>
      </c>
      <c r="B441" s="31" t="s">
        <v>49</v>
      </c>
      <c r="C441" s="31" t="s">
        <v>453</v>
      </c>
      <c r="D441" s="31" t="s">
        <v>51</v>
      </c>
      <c r="E441" s="31" t="s">
        <v>454</v>
      </c>
      <c r="F441" s="31">
        <v>80111600</v>
      </c>
      <c r="G441" s="49" t="s">
        <v>484</v>
      </c>
      <c r="H441" s="31" t="s">
        <v>43</v>
      </c>
      <c r="I441" s="31" t="s">
        <v>31</v>
      </c>
      <c r="J441" s="31" t="s">
        <v>54</v>
      </c>
      <c r="K441" s="31" t="s">
        <v>54</v>
      </c>
      <c r="L441" s="40">
        <v>7</v>
      </c>
      <c r="M441" s="32">
        <v>3819240</v>
      </c>
      <c r="N441" s="30">
        <f t="shared" ref="N441" si="100">+L441*M441</f>
        <v>26734680</v>
      </c>
      <c r="O441" s="36" t="s">
        <v>456</v>
      </c>
      <c r="P441" s="31" t="s">
        <v>35</v>
      </c>
      <c r="Q441" s="26" t="s">
        <v>36</v>
      </c>
      <c r="R441" s="78" t="s">
        <v>37</v>
      </c>
    </row>
    <row r="442" spans="1:18" s="37" customFormat="1" ht="120" x14ac:dyDescent="0.25">
      <c r="A442" s="77" t="s">
        <v>48</v>
      </c>
      <c r="B442" s="31" t="s">
        <v>49</v>
      </c>
      <c r="C442" s="31" t="s">
        <v>453</v>
      </c>
      <c r="D442" s="31" t="s">
        <v>51</v>
      </c>
      <c r="E442" s="31" t="s">
        <v>454</v>
      </c>
      <c r="F442" s="31">
        <v>80111600</v>
      </c>
      <c r="G442" s="49" t="s">
        <v>485</v>
      </c>
      <c r="H442" s="59" t="s">
        <v>43</v>
      </c>
      <c r="I442" s="59" t="s">
        <v>31</v>
      </c>
      <c r="J442" s="31" t="s">
        <v>63</v>
      </c>
      <c r="K442" s="31" t="s">
        <v>64</v>
      </c>
      <c r="L442" s="59" t="s">
        <v>486</v>
      </c>
      <c r="M442" s="32">
        <v>3819240</v>
      </c>
      <c r="N442" s="30">
        <v>13367340</v>
      </c>
      <c r="O442" s="36" t="s">
        <v>456</v>
      </c>
      <c r="P442" s="31" t="s">
        <v>35</v>
      </c>
      <c r="Q442" s="26" t="s">
        <v>36</v>
      </c>
      <c r="R442" s="78" t="s">
        <v>37</v>
      </c>
    </row>
    <row r="443" spans="1:18" s="37" customFormat="1" ht="105" x14ac:dyDescent="0.25">
      <c r="A443" s="77" t="s">
        <v>48</v>
      </c>
      <c r="B443" s="31" t="s">
        <v>49</v>
      </c>
      <c r="C443" s="31" t="s">
        <v>453</v>
      </c>
      <c r="D443" s="31" t="s">
        <v>51</v>
      </c>
      <c r="E443" s="31" t="s">
        <v>454</v>
      </c>
      <c r="F443" s="31">
        <v>80111600</v>
      </c>
      <c r="G443" s="49" t="s">
        <v>487</v>
      </c>
      <c r="H443" s="31" t="s">
        <v>43</v>
      </c>
      <c r="I443" s="31" t="s">
        <v>31</v>
      </c>
      <c r="J443" s="31" t="s">
        <v>54</v>
      </c>
      <c r="K443" s="31" t="s">
        <v>54</v>
      </c>
      <c r="L443" s="40">
        <v>7</v>
      </c>
      <c r="M443" s="32">
        <v>4635000</v>
      </c>
      <c r="N443" s="30">
        <f t="shared" ref="N443" si="101">+L443*M443</f>
        <v>32445000</v>
      </c>
      <c r="O443" s="36" t="s">
        <v>456</v>
      </c>
      <c r="P443" s="31" t="s">
        <v>35</v>
      </c>
      <c r="Q443" s="26" t="s">
        <v>36</v>
      </c>
      <c r="R443" s="78" t="s">
        <v>37</v>
      </c>
    </row>
    <row r="444" spans="1:18" s="37" customFormat="1" ht="135" x14ac:dyDescent="0.25">
      <c r="A444" s="77" t="s">
        <v>48</v>
      </c>
      <c r="B444" s="31" t="s">
        <v>49</v>
      </c>
      <c r="C444" s="31" t="s">
        <v>453</v>
      </c>
      <c r="D444" s="31" t="s">
        <v>51</v>
      </c>
      <c r="E444" s="31" t="s">
        <v>454</v>
      </c>
      <c r="F444" s="31">
        <v>80111600</v>
      </c>
      <c r="G444" s="49" t="s">
        <v>488</v>
      </c>
      <c r="H444" s="59" t="s">
        <v>43</v>
      </c>
      <c r="I444" s="59" t="s">
        <v>31</v>
      </c>
      <c r="J444" s="31" t="s">
        <v>38</v>
      </c>
      <c r="K444" s="31" t="s">
        <v>39</v>
      </c>
      <c r="L444" s="59" t="s">
        <v>458</v>
      </c>
      <c r="M444" s="32">
        <v>4635000</v>
      </c>
      <c r="N444" s="30">
        <v>16222500</v>
      </c>
      <c r="O444" s="36" t="s">
        <v>456</v>
      </c>
      <c r="P444" s="31" t="s">
        <v>35</v>
      </c>
      <c r="Q444" s="26" t="s">
        <v>36</v>
      </c>
      <c r="R444" s="78" t="s">
        <v>37</v>
      </c>
    </row>
    <row r="445" spans="1:18" s="37" customFormat="1" ht="105" x14ac:dyDescent="0.25">
      <c r="A445" s="77" t="s">
        <v>48</v>
      </c>
      <c r="B445" s="31" t="s">
        <v>49</v>
      </c>
      <c r="C445" s="31" t="s">
        <v>453</v>
      </c>
      <c r="D445" s="31" t="s">
        <v>51</v>
      </c>
      <c r="E445" s="31" t="s">
        <v>454</v>
      </c>
      <c r="F445" s="31">
        <v>80111600</v>
      </c>
      <c r="G445" s="49" t="s">
        <v>196</v>
      </c>
      <c r="H445" s="31" t="s">
        <v>30</v>
      </c>
      <c r="I445" s="31" t="s">
        <v>197</v>
      </c>
      <c r="J445" s="31" t="s">
        <v>39</v>
      </c>
      <c r="K445" s="31" t="s">
        <v>64</v>
      </c>
      <c r="L445" s="40">
        <v>8</v>
      </c>
      <c r="M445" s="53" t="s">
        <v>37</v>
      </c>
      <c r="N445" s="30">
        <v>3500000</v>
      </c>
      <c r="O445" s="36" t="s">
        <v>456</v>
      </c>
      <c r="P445" s="31" t="s">
        <v>35</v>
      </c>
      <c r="Q445" s="26" t="s">
        <v>36</v>
      </c>
      <c r="R445" s="78" t="s">
        <v>37</v>
      </c>
    </row>
    <row r="446" spans="1:18" s="37" customFormat="1" ht="105" x14ac:dyDescent="0.25">
      <c r="A446" s="77" t="s">
        <v>48</v>
      </c>
      <c r="B446" s="31" t="s">
        <v>49</v>
      </c>
      <c r="C446" s="31" t="s">
        <v>453</v>
      </c>
      <c r="D446" s="31" t="s">
        <v>51</v>
      </c>
      <c r="E446" s="31" t="s">
        <v>454</v>
      </c>
      <c r="F446" s="31">
        <v>78111800</v>
      </c>
      <c r="G446" s="49" t="s">
        <v>204</v>
      </c>
      <c r="H446" s="31" t="s">
        <v>489</v>
      </c>
      <c r="I446" s="31" t="s">
        <v>206</v>
      </c>
      <c r="J446" s="31" t="s">
        <v>104</v>
      </c>
      <c r="K446" s="31" t="s">
        <v>84</v>
      </c>
      <c r="L446" s="40">
        <v>7</v>
      </c>
      <c r="M446" s="53" t="s">
        <v>37</v>
      </c>
      <c r="N446" s="30">
        <v>17000000</v>
      </c>
      <c r="O446" s="36" t="s">
        <v>456</v>
      </c>
      <c r="P446" s="31" t="s">
        <v>35</v>
      </c>
      <c r="Q446" s="26" t="s">
        <v>36</v>
      </c>
      <c r="R446" s="78" t="s">
        <v>37</v>
      </c>
    </row>
    <row r="447" spans="1:18" s="37" customFormat="1" ht="105" x14ac:dyDescent="0.25">
      <c r="A447" s="77" t="s">
        <v>48</v>
      </c>
      <c r="B447" s="31" t="s">
        <v>49</v>
      </c>
      <c r="C447" s="31" t="s">
        <v>453</v>
      </c>
      <c r="D447" s="31" t="s">
        <v>51</v>
      </c>
      <c r="E447" s="31" t="s">
        <v>454</v>
      </c>
      <c r="F447" s="31" t="s">
        <v>101</v>
      </c>
      <c r="G447" s="49" t="s">
        <v>490</v>
      </c>
      <c r="H447" s="31" t="s">
        <v>30</v>
      </c>
      <c r="I447" s="31" t="s">
        <v>491</v>
      </c>
      <c r="J447" s="31" t="s">
        <v>33</v>
      </c>
      <c r="K447" s="31" t="s">
        <v>104</v>
      </c>
      <c r="L447" s="40">
        <v>7</v>
      </c>
      <c r="M447" s="53" t="s">
        <v>37</v>
      </c>
      <c r="N447" s="30">
        <v>63689240</v>
      </c>
      <c r="O447" s="36" t="s">
        <v>456</v>
      </c>
      <c r="P447" s="31" t="s">
        <v>35</v>
      </c>
      <c r="Q447" s="26" t="s">
        <v>36</v>
      </c>
      <c r="R447" s="78" t="s">
        <v>37</v>
      </c>
    </row>
    <row r="448" spans="1:18" s="37" customFormat="1" ht="150" x14ac:dyDescent="0.25">
      <c r="A448" s="77" t="s">
        <v>492</v>
      </c>
      <c r="B448" s="31" t="s">
        <v>493</v>
      </c>
      <c r="C448" s="47" t="s">
        <v>494</v>
      </c>
      <c r="D448" s="48" t="s">
        <v>495</v>
      </c>
      <c r="E448" s="48" t="s">
        <v>496</v>
      </c>
      <c r="F448" s="31" t="s">
        <v>497</v>
      </c>
      <c r="G448" s="49" t="s">
        <v>498</v>
      </c>
      <c r="H448" s="59" t="s">
        <v>30</v>
      </c>
      <c r="I448" s="55" t="s">
        <v>31</v>
      </c>
      <c r="J448" s="31" t="s">
        <v>38</v>
      </c>
      <c r="K448" s="31" t="s">
        <v>38</v>
      </c>
      <c r="L448" s="55">
        <v>1</v>
      </c>
      <c r="M448" s="53" t="s">
        <v>37</v>
      </c>
      <c r="N448" s="30">
        <v>25000000</v>
      </c>
      <c r="O448" s="36" t="s">
        <v>225</v>
      </c>
      <c r="P448" s="31" t="s">
        <v>35</v>
      </c>
      <c r="Q448" s="26" t="s">
        <v>36</v>
      </c>
      <c r="R448" s="78" t="s">
        <v>37</v>
      </c>
    </row>
    <row r="449" spans="1:18" s="37" customFormat="1" ht="150" x14ac:dyDescent="0.25">
      <c r="A449" s="77" t="s">
        <v>492</v>
      </c>
      <c r="B449" s="31" t="s">
        <v>493</v>
      </c>
      <c r="C449" s="47" t="s">
        <v>494</v>
      </c>
      <c r="D449" s="48" t="s">
        <v>495</v>
      </c>
      <c r="E449" s="48" t="s">
        <v>496</v>
      </c>
      <c r="F449" s="31">
        <v>80111600</v>
      </c>
      <c r="G449" s="49" t="s">
        <v>499</v>
      </c>
      <c r="H449" s="31" t="s">
        <v>30</v>
      </c>
      <c r="I449" s="31" t="s">
        <v>31</v>
      </c>
      <c r="J449" s="31" t="s">
        <v>39</v>
      </c>
      <c r="K449" s="31" t="s">
        <v>64</v>
      </c>
      <c r="L449" s="35">
        <v>1</v>
      </c>
      <c r="M449" s="53" t="s">
        <v>37</v>
      </c>
      <c r="N449" s="30">
        <v>10000000</v>
      </c>
      <c r="O449" s="36" t="s">
        <v>225</v>
      </c>
      <c r="P449" s="31" t="s">
        <v>35</v>
      </c>
      <c r="Q449" s="26" t="s">
        <v>36</v>
      </c>
      <c r="R449" s="78" t="s">
        <v>37</v>
      </c>
    </row>
    <row r="450" spans="1:18" s="37" customFormat="1" ht="150" x14ac:dyDescent="0.25">
      <c r="A450" s="77" t="s">
        <v>492</v>
      </c>
      <c r="B450" s="31" t="s">
        <v>493</v>
      </c>
      <c r="C450" s="47" t="s">
        <v>494</v>
      </c>
      <c r="D450" s="48" t="s">
        <v>495</v>
      </c>
      <c r="E450" s="48" t="s">
        <v>496</v>
      </c>
      <c r="F450" s="31">
        <v>80111600</v>
      </c>
      <c r="G450" s="49" t="s">
        <v>500</v>
      </c>
      <c r="H450" s="31" t="s">
        <v>43</v>
      </c>
      <c r="I450" s="31" t="s">
        <v>31</v>
      </c>
      <c r="J450" s="31" t="s">
        <v>54</v>
      </c>
      <c r="K450" s="31" t="s">
        <v>224</v>
      </c>
      <c r="L450" s="35">
        <v>4</v>
      </c>
      <c r="M450" s="32">
        <v>4646000</v>
      </c>
      <c r="N450" s="30">
        <f t="shared" ref="N450:N457" si="102">+L450*M450</f>
        <v>18584000</v>
      </c>
      <c r="O450" s="36" t="s">
        <v>225</v>
      </c>
      <c r="P450" s="31" t="s">
        <v>35</v>
      </c>
      <c r="Q450" s="26" t="s">
        <v>36</v>
      </c>
      <c r="R450" s="78" t="s">
        <v>37</v>
      </c>
    </row>
    <row r="451" spans="1:18" s="37" customFormat="1" ht="150" x14ac:dyDescent="0.25">
      <c r="A451" s="77" t="s">
        <v>492</v>
      </c>
      <c r="B451" s="31" t="s">
        <v>493</v>
      </c>
      <c r="C451" s="47" t="s">
        <v>494</v>
      </c>
      <c r="D451" s="48" t="s">
        <v>495</v>
      </c>
      <c r="E451" s="48" t="s">
        <v>496</v>
      </c>
      <c r="F451" s="31">
        <v>80111600</v>
      </c>
      <c r="G451" s="49" t="s">
        <v>500</v>
      </c>
      <c r="H451" s="31" t="s">
        <v>43</v>
      </c>
      <c r="I451" s="31" t="s">
        <v>31</v>
      </c>
      <c r="J451" s="31" t="s">
        <v>125</v>
      </c>
      <c r="K451" s="31" t="s">
        <v>125</v>
      </c>
      <c r="L451" s="35">
        <v>6</v>
      </c>
      <c r="M451" s="32">
        <v>4700000</v>
      </c>
      <c r="N451" s="30">
        <f t="shared" ref="N451" si="103">+L451*M451</f>
        <v>28200000</v>
      </c>
      <c r="O451" s="36" t="s">
        <v>225</v>
      </c>
      <c r="P451" s="31" t="s">
        <v>35</v>
      </c>
      <c r="Q451" s="26" t="s">
        <v>36</v>
      </c>
      <c r="R451" s="78" t="s">
        <v>37</v>
      </c>
    </row>
    <row r="452" spans="1:18" s="37" customFormat="1" ht="150" x14ac:dyDescent="0.25">
      <c r="A452" s="77" t="s">
        <v>492</v>
      </c>
      <c r="B452" s="31" t="s">
        <v>493</v>
      </c>
      <c r="C452" s="47" t="s">
        <v>494</v>
      </c>
      <c r="D452" s="48" t="s">
        <v>495</v>
      </c>
      <c r="E452" s="48" t="s">
        <v>496</v>
      </c>
      <c r="F452" s="31">
        <v>80111600</v>
      </c>
      <c r="G452" s="49" t="s">
        <v>501</v>
      </c>
      <c r="H452" s="59" t="s">
        <v>43</v>
      </c>
      <c r="I452" s="59" t="s">
        <v>502</v>
      </c>
      <c r="J452" s="31" t="s">
        <v>136</v>
      </c>
      <c r="K452" s="31" t="s">
        <v>136</v>
      </c>
      <c r="L452" s="55" t="s">
        <v>503</v>
      </c>
      <c r="M452" s="32">
        <v>4700000</v>
      </c>
      <c r="N452" s="30">
        <v>9400000</v>
      </c>
      <c r="O452" s="36" t="s">
        <v>225</v>
      </c>
      <c r="P452" s="31" t="s">
        <v>35</v>
      </c>
      <c r="Q452" s="26" t="s">
        <v>36</v>
      </c>
      <c r="R452" s="78" t="s">
        <v>37</v>
      </c>
    </row>
    <row r="453" spans="1:18" s="37" customFormat="1" ht="150" x14ac:dyDescent="0.25">
      <c r="A453" s="77" t="s">
        <v>492</v>
      </c>
      <c r="B453" s="31" t="s">
        <v>493</v>
      </c>
      <c r="C453" s="47" t="s">
        <v>494</v>
      </c>
      <c r="D453" s="48" t="s">
        <v>495</v>
      </c>
      <c r="E453" s="48" t="s">
        <v>496</v>
      </c>
      <c r="F453" s="31">
        <v>80111600</v>
      </c>
      <c r="G453" s="49" t="s">
        <v>504</v>
      </c>
      <c r="H453" s="31" t="s">
        <v>43</v>
      </c>
      <c r="I453" s="31" t="s">
        <v>31</v>
      </c>
      <c r="J453" s="31" t="s">
        <v>54</v>
      </c>
      <c r="K453" s="31" t="s">
        <v>32</v>
      </c>
      <c r="L453" s="35">
        <v>4</v>
      </c>
      <c r="M453" s="32">
        <v>3939000</v>
      </c>
      <c r="N453" s="30">
        <f t="shared" si="102"/>
        <v>15756000</v>
      </c>
      <c r="O453" s="36" t="s">
        <v>225</v>
      </c>
      <c r="P453" s="31" t="s">
        <v>35</v>
      </c>
      <c r="Q453" s="26" t="s">
        <v>36</v>
      </c>
      <c r="R453" s="78" t="s">
        <v>37</v>
      </c>
    </row>
    <row r="454" spans="1:18" s="37" customFormat="1" ht="150" x14ac:dyDescent="0.25">
      <c r="A454" s="77" t="s">
        <v>492</v>
      </c>
      <c r="B454" s="31" t="s">
        <v>493</v>
      </c>
      <c r="C454" s="47" t="s">
        <v>494</v>
      </c>
      <c r="D454" s="48" t="s">
        <v>495</v>
      </c>
      <c r="E454" s="48" t="s">
        <v>496</v>
      </c>
      <c r="F454" s="31">
        <v>80111600</v>
      </c>
      <c r="G454" s="49" t="s">
        <v>504</v>
      </c>
      <c r="H454" s="31" t="s">
        <v>43</v>
      </c>
      <c r="I454" s="31" t="s">
        <v>31</v>
      </c>
      <c r="J454" s="31" t="s">
        <v>84</v>
      </c>
      <c r="K454" s="31" t="s">
        <v>125</v>
      </c>
      <c r="L454" s="35">
        <v>6</v>
      </c>
      <c r="M454" s="32">
        <v>4600000</v>
      </c>
      <c r="N454" s="30">
        <f t="shared" si="102"/>
        <v>27600000</v>
      </c>
      <c r="O454" s="36" t="s">
        <v>225</v>
      </c>
      <c r="P454" s="31" t="s">
        <v>35</v>
      </c>
      <c r="Q454" s="26" t="s">
        <v>36</v>
      </c>
      <c r="R454" s="78" t="s">
        <v>37</v>
      </c>
    </row>
    <row r="455" spans="1:18" s="37" customFormat="1" ht="150" x14ac:dyDescent="0.25">
      <c r="A455" s="77" t="s">
        <v>492</v>
      </c>
      <c r="B455" s="31" t="s">
        <v>493</v>
      </c>
      <c r="C455" s="47" t="s">
        <v>494</v>
      </c>
      <c r="D455" s="48" t="s">
        <v>495</v>
      </c>
      <c r="E455" s="48" t="s">
        <v>496</v>
      </c>
      <c r="F455" s="31">
        <v>80111600</v>
      </c>
      <c r="G455" s="49" t="s">
        <v>505</v>
      </c>
      <c r="H455" s="31" t="s">
        <v>30</v>
      </c>
      <c r="I455" s="31" t="s">
        <v>31</v>
      </c>
      <c r="J455" s="31" t="s">
        <v>54</v>
      </c>
      <c r="K455" s="31" t="s">
        <v>32</v>
      </c>
      <c r="L455" s="35">
        <v>4</v>
      </c>
      <c r="M455" s="32">
        <v>2480710</v>
      </c>
      <c r="N455" s="30">
        <f t="shared" ref="N455" si="104">+L455*M455</f>
        <v>9922840</v>
      </c>
      <c r="O455" s="36" t="s">
        <v>225</v>
      </c>
      <c r="P455" s="31" t="s">
        <v>35</v>
      </c>
      <c r="Q455" s="26" t="s">
        <v>36</v>
      </c>
      <c r="R455" s="78" t="s">
        <v>37</v>
      </c>
    </row>
    <row r="456" spans="1:18" s="37" customFormat="1" ht="150" x14ac:dyDescent="0.25">
      <c r="A456" s="77" t="s">
        <v>492</v>
      </c>
      <c r="B456" s="31" t="s">
        <v>493</v>
      </c>
      <c r="C456" s="47" t="s">
        <v>494</v>
      </c>
      <c r="D456" s="48" t="s">
        <v>495</v>
      </c>
      <c r="E456" s="48" t="s">
        <v>496</v>
      </c>
      <c r="F456" s="31">
        <v>80111600</v>
      </c>
      <c r="G456" s="49" t="s">
        <v>505</v>
      </c>
      <c r="H456" s="59" t="s">
        <v>30</v>
      </c>
      <c r="I456" s="59" t="s">
        <v>31</v>
      </c>
      <c r="J456" s="31" t="s">
        <v>38</v>
      </c>
      <c r="K456" s="31" t="s">
        <v>39</v>
      </c>
      <c r="L456" s="55">
        <v>4</v>
      </c>
      <c r="M456" s="32">
        <v>2480710</v>
      </c>
      <c r="N456" s="30">
        <v>9922840</v>
      </c>
      <c r="O456" s="36" t="s">
        <v>225</v>
      </c>
      <c r="P456" s="31" t="s">
        <v>35</v>
      </c>
      <c r="Q456" s="26" t="s">
        <v>36</v>
      </c>
      <c r="R456" s="78" t="s">
        <v>37</v>
      </c>
    </row>
    <row r="457" spans="1:18" s="37" customFormat="1" ht="150" x14ac:dyDescent="0.25">
      <c r="A457" s="77" t="s">
        <v>492</v>
      </c>
      <c r="B457" s="31" t="s">
        <v>493</v>
      </c>
      <c r="C457" s="47" t="s">
        <v>494</v>
      </c>
      <c r="D457" s="48" t="s">
        <v>495</v>
      </c>
      <c r="E457" s="48" t="s">
        <v>496</v>
      </c>
      <c r="F457" s="31">
        <v>80111600</v>
      </c>
      <c r="G457" s="49" t="s">
        <v>506</v>
      </c>
      <c r="H457" s="31" t="s">
        <v>43</v>
      </c>
      <c r="I457" s="31" t="s">
        <v>31</v>
      </c>
      <c r="J457" s="31" t="s">
        <v>33</v>
      </c>
      <c r="K457" s="31" t="s">
        <v>46</v>
      </c>
      <c r="L457" s="35">
        <v>4</v>
      </c>
      <c r="M457" s="32">
        <v>4613750</v>
      </c>
      <c r="N457" s="30">
        <f t="shared" si="102"/>
        <v>18455000</v>
      </c>
      <c r="O457" s="36" t="s">
        <v>225</v>
      </c>
      <c r="P457" s="31" t="s">
        <v>35</v>
      </c>
      <c r="Q457" s="26" t="s">
        <v>36</v>
      </c>
      <c r="R457" s="78" t="s">
        <v>37</v>
      </c>
    </row>
    <row r="458" spans="1:18" s="37" customFormat="1" ht="150" x14ac:dyDescent="0.25">
      <c r="A458" s="77" t="s">
        <v>492</v>
      </c>
      <c r="B458" s="31" t="s">
        <v>493</v>
      </c>
      <c r="C458" s="47" t="s">
        <v>494</v>
      </c>
      <c r="D458" s="48" t="s">
        <v>495</v>
      </c>
      <c r="E458" s="48" t="s">
        <v>496</v>
      </c>
      <c r="F458" s="31">
        <v>80111600</v>
      </c>
      <c r="G458" s="49" t="s">
        <v>506</v>
      </c>
      <c r="H458" s="59" t="s">
        <v>43</v>
      </c>
      <c r="I458" s="59" t="s">
        <v>31</v>
      </c>
      <c r="J458" s="31" t="s">
        <v>38</v>
      </c>
      <c r="K458" s="31" t="s">
        <v>39</v>
      </c>
      <c r="L458" s="55">
        <v>4</v>
      </c>
      <c r="M458" s="32">
        <v>6090255</v>
      </c>
      <c r="N458" s="30">
        <v>24361020</v>
      </c>
      <c r="O458" s="36" t="s">
        <v>225</v>
      </c>
      <c r="P458" s="31" t="s">
        <v>35</v>
      </c>
      <c r="Q458" s="26" t="s">
        <v>36</v>
      </c>
      <c r="R458" s="78" t="s">
        <v>37</v>
      </c>
    </row>
    <row r="459" spans="1:18" s="37" customFormat="1" ht="150" x14ac:dyDescent="0.25">
      <c r="A459" s="77" t="s">
        <v>492</v>
      </c>
      <c r="B459" s="31" t="s">
        <v>493</v>
      </c>
      <c r="C459" s="47" t="s">
        <v>494</v>
      </c>
      <c r="D459" s="48" t="s">
        <v>495</v>
      </c>
      <c r="E459" s="48" t="s">
        <v>496</v>
      </c>
      <c r="F459" s="31">
        <v>78111800</v>
      </c>
      <c r="G459" s="49" t="s">
        <v>507</v>
      </c>
      <c r="H459" s="59" t="s">
        <v>489</v>
      </c>
      <c r="I459" s="59" t="s">
        <v>206</v>
      </c>
      <c r="J459" s="31" t="s">
        <v>409</v>
      </c>
      <c r="K459" s="31" t="s">
        <v>38</v>
      </c>
      <c r="L459" s="55">
        <v>5</v>
      </c>
      <c r="M459" s="53" t="s">
        <v>37</v>
      </c>
      <c r="N459" s="30">
        <v>4574689</v>
      </c>
      <c r="O459" s="36" t="s">
        <v>225</v>
      </c>
      <c r="P459" s="31" t="s">
        <v>35</v>
      </c>
      <c r="Q459" s="26" t="s">
        <v>36</v>
      </c>
      <c r="R459" s="78" t="s">
        <v>37</v>
      </c>
    </row>
    <row r="460" spans="1:18" s="37" customFormat="1" ht="120" x14ac:dyDescent="0.25">
      <c r="A460" s="77" t="s">
        <v>492</v>
      </c>
      <c r="B460" s="31" t="s">
        <v>493</v>
      </c>
      <c r="C460" s="31" t="s">
        <v>494</v>
      </c>
      <c r="D460" s="31" t="s">
        <v>508</v>
      </c>
      <c r="E460" s="31" t="s">
        <v>509</v>
      </c>
      <c r="F460" s="31">
        <v>80111600</v>
      </c>
      <c r="G460" s="49" t="s">
        <v>510</v>
      </c>
      <c r="H460" s="31" t="s">
        <v>30</v>
      </c>
      <c r="I460" s="31" t="s">
        <v>31</v>
      </c>
      <c r="J460" s="31" t="s">
        <v>54</v>
      </c>
      <c r="K460" s="31" t="s">
        <v>224</v>
      </c>
      <c r="L460" s="35">
        <v>7</v>
      </c>
      <c r="M460" s="32">
        <v>4239780</v>
      </c>
      <c r="N460" s="30">
        <f t="shared" ref="N460:N481" si="105">+L460*M460</f>
        <v>29678460</v>
      </c>
      <c r="O460" s="31" t="s">
        <v>511</v>
      </c>
      <c r="P460" s="31" t="s">
        <v>35</v>
      </c>
      <c r="Q460" s="26" t="s">
        <v>36</v>
      </c>
      <c r="R460" s="78" t="s">
        <v>37</v>
      </c>
    </row>
    <row r="461" spans="1:18" s="37" customFormat="1" ht="120" x14ac:dyDescent="0.25">
      <c r="A461" s="77" t="s">
        <v>492</v>
      </c>
      <c r="B461" s="31" t="s">
        <v>493</v>
      </c>
      <c r="C461" s="31" t="s">
        <v>494</v>
      </c>
      <c r="D461" s="31" t="s">
        <v>508</v>
      </c>
      <c r="E461" s="31" t="s">
        <v>509</v>
      </c>
      <c r="F461" s="31">
        <v>80111600</v>
      </c>
      <c r="G461" s="49" t="s">
        <v>512</v>
      </c>
      <c r="H461" s="31" t="s">
        <v>30</v>
      </c>
      <c r="I461" s="31" t="s">
        <v>31</v>
      </c>
      <c r="J461" s="31" t="s">
        <v>54</v>
      </c>
      <c r="K461" s="31" t="s">
        <v>54</v>
      </c>
      <c r="L461" s="35">
        <v>7</v>
      </c>
      <c r="M461" s="32">
        <v>3815802</v>
      </c>
      <c r="N461" s="30">
        <f t="shared" si="105"/>
        <v>26710614</v>
      </c>
      <c r="O461" s="31" t="s">
        <v>511</v>
      </c>
      <c r="P461" s="31" t="s">
        <v>35</v>
      </c>
      <c r="Q461" s="26" t="s">
        <v>36</v>
      </c>
      <c r="R461" s="78" t="s">
        <v>37</v>
      </c>
    </row>
    <row r="462" spans="1:18" s="37" customFormat="1" ht="120" x14ac:dyDescent="0.25">
      <c r="A462" s="77" t="s">
        <v>492</v>
      </c>
      <c r="B462" s="31" t="s">
        <v>493</v>
      </c>
      <c r="C462" s="31" t="s">
        <v>494</v>
      </c>
      <c r="D462" s="31" t="s">
        <v>508</v>
      </c>
      <c r="E462" s="31" t="s">
        <v>509</v>
      </c>
      <c r="F462" s="31">
        <v>80111600</v>
      </c>
      <c r="G462" s="49" t="s">
        <v>513</v>
      </c>
      <c r="H462" s="31" t="s">
        <v>30</v>
      </c>
      <c r="I462" s="31" t="s">
        <v>31</v>
      </c>
      <c r="J462" s="31" t="s">
        <v>409</v>
      </c>
      <c r="K462" s="31" t="s">
        <v>84</v>
      </c>
      <c r="L462" s="35">
        <v>5</v>
      </c>
      <c r="M462" s="32">
        <v>4277000</v>
      </c>
      <c r="N462" s="30">
        <f t="shared" si="105"/>
        <v>21385000</v>
      </c>
      <c r="O462" s="31" t="s">
        <v>511</v>
      </c>
      <c r="P462" s="31" t="s">
        <v>35</v>
      </c>
      <c r="Q462" s="26" t="s">
        <v>36</v>
      </c>
      <c r="R462" s="78" t="s">
        <v>37</v>
      </c>
    </row>
    <row r="463" spans="1:18" s="37" customFormat="1" ht="120" x14ac:dyDescent="0.25">
      <c r="A463" s="77" t="s">
        <v>492</v>
      </c>
      <c r="B463" s="31" t="s">
        <v>493</v>
      </c>
      <c r="C463" s="31" t="s">
        <v>494</v>
      </c>
      <c r="D463" s="31" t="s">
        <v>508</v>
      </c>
      <c r="E463" s="31" t="s">
        <v>509</v>
      </c>
      <c r="F463" s="31">
        <v>80111600</v>
      </c>
      <c r="G463" s="49" t="s">
        <v>514</v>
      </c>
      <c r="H463" s="31" t="s">
        <v>30</v>
      </c>
      <c r="I463" s="31" t="s">
        <v>31</v>
      </c>
      <c r="J463" s="31" t="s">
        <v>54</v>
      </c>
      <c r="K463" s="31" t="s">
        <v>224</v>
      </c>
      <c r="L463" s="35">
        <v>7</v>
      </c>
      <c r="M463" s="32">
        <v>3951640</v>
      </c>
      <c r="N463" s="30">
        <f t="shared" si="105"/>
        <v>27661480</v>
      </c>
      <c r="O463" s="31" t="s">
        <v>511</v>
      </c>
      <c r="P463" s="31" t="s">
        <v>35</v>
      </c>
      <c r="Q463" s="26" t="s">
        <v>36</v>
      </c>
      <c r="R463" s="78" t="s">
        <v>37</v>
      </c>
    </row>
    <row r="464" spans="1:18" s="37" customFormat="1" ht="120" x14ac:dyDescent="0.25">
      <c r="A464" s="77" t="s">
        <v>492</v>
      </c>
      <c r="B464" s="31" t="s">
        <v>493</v>
      </c>
      <c r="C464" s="31" t="s">
        <v>494</v>
      </c>
      <c r="D464" s="31" t="s">
        <v>508</v>
      </c>
      <c r="E464" s="31" t="s">
        <v>509</v>
      </c>
      <c r="F464" s="31">
        <v>80111600</v>
      </c>
      <c r="G464" s="49" t="s">
        <v>515</v>
      </c>
      <c r="H464" s="31" t="s">
        <v>30</v>
      </c>
      <c r="I464" s="31" t="s">
        <v>31</v>
      </c>
      <c r="J464" s="31" t="s">
        <v>54</v>
      </c>
      <c r="K464" s="31" t="s">
        <v>224</v>
      </c>
      <c r="L464" s="35">
        <v>7</v>
      </c>
      <c r="M464" s="32">
        <v>3421000</v>
      </c>
      <c r="N464" s="30">
        <f t="shared" si="105"/>
        <v>23947000</v>
      </c>
      <c r="O464" s="31" t="s">
        <v>511</v>
      </c>
      <c r="P464" s="31" t="s">
        <v>35</v>
      </c>
      <c r="Q464" s="26" t="s">
        <v>36</v>
      </c>
      <c r="R464" s="78" t="s">
        <v>37</v>
      </c>
    </row>
    <row r="465" spans="1:18" s="37" customFormat="1" ht="120" x14ac:dyDescent="0.25">
      <c r="A465" s="77" t="s">
        <v>492</v>
      </c>
      <c r="B465" s="31" t="s">
        <v>493</v>
      </c>
      <c r="C465" s="31" t="s">
        <v>494</v>
      </c>
      <c r="D465" s="31" t="s">
        <v>508</v>
      </c>
      <c r="E465" s="31" t="s">
        <v>509</v>
      </c>
      <c r="F465" s="31">
        <v>80111600</v>
      </c>
      <c r="G465" s="49" t="s">
        <v>516</v>
      </c>
      <c r="H465" s="31" t="s">
        <v>30</v>
      </c>
      <c r="I465" s="31" t="s">
        <v>31</v>
      </c>
      <c r="J465" s="31" t="s">
        <v>54</v>
      </c>
      <c r="K465" s="31" t="s">
        <v>224</v>
      </c>
      <c r="L465" s="35">
        <v>7</v>
      </c>
      <c r="M465" s="32">
        <v>4277000</v>
      </c>
      <c r="N465" s="30">
        <f t="shared" si="105"/>
        <v>29939000</v>
      </c>
      <c r="O465" s="31" t="s">
        <v>511</v>
      </c>
      <c r="P465" s="31" t="s">
        <v>35</v>
      </c>
      <c r="Q465" s="26" t="s">
        <v>36</v>
      </c>
      <c r="R465" s="78" t="s">
        <v>37</v>
      </c>
    </row>
    <row r="466" spans="1:18" s="37" customFormat="1" ht="120" x14ac:dyDescent="0.25">
      <c r="A466" s="77" t="s">
        <v>492</v>
      </c>
      <c r="B466" s="31" t="s">
        <v>493</v>
      </c>
      <c r="C466" s="31" t="s">
        <v>494</v>
      </c>
      <c r="D466" s="31" t="s">
        <v>508</v>
      </c>
      <c r="E466" s="31" t="s">
        <v>509</v>
      </c>
      <c r="F466" s="31">
        <v>80111600</v>
      </c>
      <c r="G466" s="49" t="s">
        <v>517</v>
      </c>
      <c r="H466" s="31" t="s">
        <v>30</v>
      </c>
      <c r="I466" s="31" t="s">
        <v>31</v>
      </c>
      <c r="J466" s="31" t="s">
        <v>54</v>
      </c>
      <c r="K466" s="31" t="s">
        <v>224</v>
      </c>
      <c r="L466" s="35">
        <v>7</v>
      </c>
      <c r="M466" s="32">
        <v>4116292</v>
      </c>
      <c r="N466" s="30">
        <f t="shared" si="105"/>
        <v>28814044</v>
      </c>
      <c r="O466" s="31" t="s">
        <v>511</v>
      </c>
      <c r="P466" s="31" t="s">
        <v>35</v>
      </c>
      <c r="Q466" s="26" t="s">
        <v>36</v>
      </c>
      <c r="R466" s="78" t="s">
        <v>37</v>
      </c>
    </row>
    <row r="467" spans="1:18" s="37" customFormat="1" ht="120" x14ac:dyDescent="0.25">
      <c r="A467" s="77" t="s">
        <v>492</v>
      </c>
      <c r="B467" s="31" t="s">
        <v>493</v>
      </c>
      <c r="C467" s="31" t="s">
        <v>494</v>
      </c>
      <c r="D467" s="31" t="s">
        <v>508</v>
      </c>
      <c r="E467" s="31" t="s">
        <v>509</v>
      </c>
      <c r="F467" s="31">
        <v>80111600</v>
      </c>
      <c r="G467" s="49" t="s">
        <v>518</v>
      </c>
      <c r="H467" s="31" t="s">
        <v>30</v>
      </c>
      <c r="I467" s="31" t="s">
        <v>31</v>
      </c>
      <c r="J467" s="31" t="s">
        <v>54</v>
      </c>
      <c r="K467" s="31" t="s">
        <v>224</v>
      </c>
      <c r="L467" s="35">
        <v>7</v>
      </c>
      <c r="M467" s="32">
        <v>4398772.5384999998</v>
      </c>
      <c r="N467" s="30">
        <v>30791404</v>
      </c>
      <c r="O467" s="31" t="s">
        <v>511</v>
      </c>
      <c r="P467" s="31" t="s">
        <v>35</v>
      </c>
      <c r="Q467" s="26" t="s">
        <v>36</v>
      </c>
      <c r="R467" s="78" t="s">
        <v>37</v>
      </c>
    </row>
    <row r="468" spans="1:18" s="37" customFormat="1" ht="120" x14ac:dyDescent="0.25">
      <c r="A468" s="77" t="s">
        <v>492</v>
      </c>
      <c r="B468" s="31" t="s">
        <v>493</v>
      </c>
      <c r="C468" s="38" t="s">
        <v>494</v>
      </c>
      <c r="D468" s="38" t="s">
        <v>508</v>
      </c>
      <c r="E468" s="38" t="s">
        <v>509</v>
      </c>
      <c r="F468" s="31">
        <v>80111600</v>
      </c>
      <c r="G468" s="49" t="s">
        <v>519</v>
      </c>
      <c r="H468" s="31" t="s">
        <v>30</v>
      </c>
      <c r="I468" s="31" t="s">
        <v>31</v>
      </c>
      <c r="J468" s="31" t="s">
        <v>409</v>
      </c>
      <c r="K468" s="31" t="s">
        <v>84</v>
      </c>
      <c r="L468" s="35">
        <v>4</v>
      </c>
      <c r="M468" s="32">
        <v>4000000</v>
      </c>
      <c r="N468" s="30">
        <f t="shared" si="105"/>
        <v>16000000</v>
      </c>
      <c r="O468" s="29" t="s">
        <v>511</v>
      </c>
      <c r="P468" s="31" t="s">
        <v>35</v>
      </c>
      <c r="Q468" s="26" t="s">
        <v>36</v>
      </c>
      <c r="R468" s="78" t="s">
        <v>37</v>
      </c>
    </row>
    <row r="469" spans="1:18" s="37" customFormat="1" ht="120" x14ac:dyDescent="0.25">
      <c r="A469" s="77" t="s">
        <v>492</v>
      </c>
      <c r="B469" s="31" t="s">
        <v>493</v>
      </c>
      <c r="C469" s="31" t="s">
        <v>494</v>
      </c>
      <c r="D469" s="31" t="s">
        <v>508</v>
      </c>
      <c r="E469" s="31" t="s">
        <v>509</v>
      </c>
      <c r="F469" s="31">
        <v>80111600</v>
      </c>
      <c r="G469" s="49" t="s">
        <v>520</v>
      </c>
      <c r="H469" s="31" t="s">
        <v>30</v>
      </c>
      <c r="I469" s="31" t="s">
        <v>31</v>
      </c>
      <c r="J469" s="31" t="s">
        <v>224</v>
      </c>
      <c r="K469" s="31" t="s">
        <v>224</v>
      </c>
      <c r="L469" s="35">
        <v>7</v>
      </c>
      <c r="M469" s="32">
        <v>3421000</v>
      </c>
      <c r="N469" s="30">
        <f t="shared" si="105"/>
        <v>23947000</v>
      </c>
      <c r="O469" s="31" t="s">
        <v>511</v>
      </c>
      <c r="P469" s="31" t="s">
        <v>35</v>
      </c>
      <c r="Q469" s="26" t="s">
        <v>36</v>
      </c>
      <c r="R469" s="78" t="s">
        <v>37</v>
      </c>
    </row>
    <row r="470" spans="1:18" s="37" customFormat="1" ht="120" x14ac:dyDescent="0.25">
      <c r="A470" s="77" t="s">
        <v>492</v>
      </c>
      <c r="B470" s="31" t="s">
        <v>493</v>
      </c>
      <c r="C470" s="31" t="s">
        <v>494</v>
      </c>
      <c r="D470" s="31" t="s">
        <v>508</v>
      </c>
      <c r="E470" s="31" t="s">
        <v>509</v>
      </c>
      <c r="F470" s="31">
        <v>80111600</v>
      </c>
      <c r="G470" s="49" t="s">
        <v>521</v>
      </c>
      <c r="H470" s="31" t="s">
        <v>43</v>
      </c>
      <c r="I470" s="31" t="s">
        <v>31</v>
      </c>
      <c r="J470" s="31" t="s">
        <v>54</v>
      </c>
      <c r="K470" s="31" t="s">
        <v>54</v>
      </c>
      <c r="L470" s="35">
        <v>7</v>
      </c>
      <c r="M470" s="32">
        <v>4239780</v>
      </c>
      <c r="N470" s="30">
        <f t="shared" si="105"/>
        <v>29678460</v>
      </c>
      <c r="O470" s="31" t="s">
        <v>511</v>
      </c>
      <c r="P470" s="31" t="s">
        <v>35</v>
      </c>
      <c r="Q470" s="26" t="s">
        <v>36</v>
      </c>
      <c r="R470" s="78" t="s">
        <v>37</v>
      </c>
    </row>
    <row r="471" spans="1:18" s="37" customFormat="1" ht="120" x14ac:dyDescent="0.25">
      <c r="A471" s="77" t="s">
        <v>492</v>
      </c>
      <c r="B471" s="31" t="s">
        <v>493</v>
      </c>
      <c r="C471" s="31" t="s">
        <v>494</v>
      </c>
      <c r="D471" s="31" t="s">
        <v>508</v>
      </c>
      <c r="E471" s="31" t="s">
        <v>509</v>
      </c>
      <c r="F471" s="31">
        <v>80111600</v>
      </c>
      <c r="G471" s="49" t="s">
        <v>522</v>
      </c>
      <c r="H471" s="31" t="s">
        <v>30</v>
      </c>
      <c r="I471" s="31" t="s">
        <v>31</v>
      </c>
      <c r="J471" s="31" t="s">
        <v>224</v>
      </c>
      <c r="K471" s="31" t="s">
        <v>224</v>
      </c>
      <c r="L471" s="35">
        <v>3.5</v>
      </c>
      <c r="M471" s="32">
        <v>3849000</v>
      </c>
      <c r="N471" s="30">
        <v>13728100</v>
      </c>
      <c r="O471" s="31" t="s">
        <v>511</v>
      </c>
      <c r="P471" s="31" t="s">
        <v>35</v>
      </c>
      <c r="Q471" s="26" t="s">
        <v>36</v>
      </c>
      <c r="R471" s="78" t="s">
        <v>37</v>
      </c>
    </row>
    <row r="472" spans="1:18" s="37" customFormat="1" ht="120" x14ac:dyDescent="0.25">
      <c r="A472" s="77" t="s">
        <v>492</v>
      </c>
      <c r="B472" s="31" t="s">
        <v>493</v>
      </c>
      <c r="C472" s="31" t="s">
        <v>494</v>
      </c>
      <c r="D472" s="31" t="s">
        <v>508</v>
      </c>
      <c r="E472" s="31" t="s">
        <v>509</v>
      </c>
      <c r="F472" s="31">
        <v>80111600</v>
      </c>
      <c r="G472" s="49" t="s">
        <v>523</v>
      </c>
      <c r="H472" s="31" t="s">
        <v>30</v>
      </c>
      <c r="I472" s="31" t="s">
        <v>31</v>
      </c>
      <c r="J472" s="31" t="s">
        <v>54</v>
      </c>
      <c r="K472" s="31" t="s">
        <v>224</v>
      </c>
      <c r="L472" s="35">
        <v>7</v>
      </c>
      <c r="M472" s="32">
        <v>4277000</v>
      </c>
      <c r="N472" s="30">
        <f t="shared" si="105"/>
        <v>29939000</v>
      </c>
      <c r="O472" s="31" t="s">
        <v>511</v>
      </c>
      <c r="P472" s="31" t="s">
        <v>35</v>
      </c>
      <c r="Q472" s="26" t="s">
        <v>36</v>
      </c>
      <c r="R472" s="78" t="s">
        <v>37</v>
      </c>
    </row>
    <row r="473" spans="1:18" s="37" customFormat="1" ht="120" x14ac:dyDescent="0.25">
      <c r="A473" s="77" t="s">
        <v>492</v>
      </c>
      <c r="B473" s="31" t="s">
        <v>493</v>
      </c>
      <c r="C473" s="31" t="s">
        <v>494</v>
      </c>
      <c r="D473" s="31" t="s">
        <v>508</v>
      </c>
      <c r="E473" s="31" t="s">
        <v>509</v>
      </c>
      <c r="F473" s="31">
        <v>80111600</v>
      </c>
      <c r="G473" s="49" t="s">
        <v>524</v>
      </c>
      <c r="H473" s="31" t="s">
        <v>30</v>
      </c>
      <c r="I473" s="31" t="s">
        <v>31</v>
      </c>
      <c r="J473" s="31" t="s">
        <v>54</v>
      </c>
      <c r="K473" s="31" t="s">
        <v>224</v>
      </c>
      <c r="L473" s="35">
        <v>7</v>
      </c>
      <c r="M473" s="32">
        <v>3914000</v>
      </c>
      <c r="N473" s="30">
        <f t="shared" si="105"/>
        <v>27398000</v>
      </c>
      <c r="O473" s="31" t="s">
        <v>511</v>
      </c>
      <c r="P473" s="31" t="s">
        <v>35</v>
      </c>
      <c r="Q473" s="26" t="s">
        <v>36</v>
      </c>
      <c r="R473" s="78" t="s">
        <v>37</v>
      </c>
    </row>
    <row r="474" spans="1:18" s="37" customFormat="1" ht="120" x14ac:dyDescent="0.25">
      <c r="A474" s="77" t="s">
        <v>492</v>
      </c>
      <c r="B474" s="31" t="s">
        <v>493</v>
      </c>
      <c r="C474" s="31" t="s">
        <v>494</v>
      </c>
      <c r="D474" s="31" t="s">
        <v>508</v>
      </c>
      <c r="E474" s="31" t="s">
        <v>509</v>
      </c>
      <c r="F474" s="31">
        <v>80111600</v>
      </c>
      <c r="G474" s="49" t="s">
        <v>525</v>
      </c>
      <c r="H474" s="31" t="s">
        <v>30</v>
      </c>
      <c r="I474" s="31" t="s">
        <v>31</v>
      </c>
      <c r="J474" s="31" t="s">
        <v>54</v>
      </c>
      <c r="K474" s="31" t="s">
        <v>224</v>
      </c>
      <c r="L474" s="35">
        <v>7</v>
      </c>
      <c r="M474" s="32">
        <v>3421000</v>
      </c>
      <c r="N474" s="30">
        <f t="shared" si="105"/>
        <v>23947000</v>
      </c>
      <c r="O474" s="31" t="s">
        <v>511</v>
      </c>
      <c r="P474" s="31" t="s">
        <v>35</v>
      </c>
      <c r="Q474" s="26" t="s">
        <v>36</v>
      </c>
      <c r="R474" s="78" t="s">
        <v>37</v>
      </c>
    </row>
    <row r="475" spans="1:18" s="37" customFormat="1" ht="120" x14ac:dyDescent="0.25">
      <c r="A475" s="77" t="s">
        <v>492</v>
      </c>
      <c r="B475" s="31" t="s">
        <v>493</v>
      </c>
      <c r="C475" s="31" t="s">
        <v>494</v>
      </c>
      <c r="D475" s="31" t="s">
        <v>508</v>
      </c>
      <c r="E475" s="31" t="s">
        <v>509</v>
      </c>
      <c r="F475" s="31">
        <v>80111600</v>
      </c>
      <c r="G475" s="49" t="s">
        <v>113</v>
      </c>
      <c r="H475" s="31" t="s">
        <v>30</v>
      </c>
      <c r="I475" s="31" t="s">
        <v>31</v>
      </c>
      <c r="J475" s="31" t="s">
        <v>84</v>
      </c>
      <c r="K475" s="31" t="s">
        <v>84</v>
      </c>
      <c r="L475" s="35">
        <v>6</v>
      </c>
      <c r="M475" s="32">
        <v>2308518</v>
      </c>
      <c r="N475" s="30">
        <v>12850750</v>
      </c>
      <c r="O475" s="31" t="s">
        <v>511</v>
      </c>
      <c r="P475" s="31" t="s">
        <v>35</v>
      </c>
      <c r="Q475" s="26" t="s">
        <v>36</v>
      </c>
      <c r="R475" s="78" t="s">
        <v>37</v>
      </c>
    </row>
    <row r="476" spans="1:18" s="37" customFormat="1" ht="120" x14ac:dyDescent="0.25">
      <c r="A476" s="77" t="s">
        <v>492</v>
      </c>
      <c r="B476" s="31" t="s">
        <v>493</v>
      </c>
      <c r="C476" s="31" t="s">
        <v>494</v>
      </c>
      <c r="D476" s="31" t="s">
        <v>508</v>
      </c>
      <c r="E476" s="31" t="s">
        <v>509</v>
      </c>
      <c r="F476" s="31">
        <v>80111600</v>
      </c>
      <c r="G476" s="49" t="s">
        <v>526</v>
      </c>
      <c r="H476" s="31" t="s">
        <v>30</v>
      </c>
      <c r="I476" s="31" t="s">
        <v>31</v>
      </c>
      <c r="J476" s="31" t="s">
        <v>38</v>
      </c>
      <c r="K476" s="31" t="s">
        <v>39</v>
      </c>
      <c r="L476" s="35">
        <v>5</v>
      </c>
      <c r="M476" s="32">
        <v>4133786.2409999999</v>
      </c>
      <c r="N476" s="30">
        <f>+M476*L476</f>
        <v>20668931.204999998</v>
      </c>
      <c r="O476" s="31" t="s">
        <v>511</v>
      </c>
      <c r="P476" s="31" t="s">
        <v>35</v>
      </c>
      <c r="Q476" s="26" t="s">
        <v>36</v>
      </c>
      <c r="R476" s="78" t="s">
        <v>37</v>
      </c>
    </row>
    <row r="477" spans="1:18" s="37" customFormat="1" ht="120" x14ac:dyDescent="0.25">
      <c r="A477" s="77" t="s">
        <v>492</v>
      </c>
      <c r="B477" s="31" t="s">
        <v>493</v>
      </c>
      <c r="C477" s="31" t="s">
        <v>494</v>
      </c>
      <c r="D477" s="31" t="s">
        <v>508</v>
      </c>
      <c r="E477" s="31" t="s">
        <v>509</v>
      </c>
      <c r="F477" s="31">
        <v>80111600</v>
      </c>
      <c r="G477" s="49" t="s">
        <v>527</v>
      </c>
      <c r="H477" s="31" t="s">
        <v>30</v>
      </c>
      <c r="I477" s="31" t="s">
        <v>31</v>
      </c>
      <c r="J477" s="31" t="s">
        <v>54</v>
      </c>
      <c r="K477" s="31" t="s">
        <v>224</v>
      </c>
      <c r="L477" s="35">
        <v>7</v>
      </c>
      <c r="M477" s="32">
        <v>4490000</v>
      </c>
      <c r="N477" s="30">
        <f t="shared" si="105"/>
        <v>31430000</v>
      </c>
      <c r="O477" s="31" t="s">
        <v>511</v>
      </c>
      <c r="P477" s="31" t="s">
        <v>35</v>
      </c>
      <c r="Q477" s="26" t="s">
        <v>36</v>
      </c>
      <c r="R477" s="78" t="s">
        <v>37</v>
      </c>
    </row>
    <row r="478" spans="1:18" s="37" customFormat="1" ht="120" x14ac:dyDescent="0.25">
      <c r="A478" s="77" t="s">
        <v>492</v>
      </c>
      <c r="B478" s="31" t="s">
        <v>493</v>
      </c>
      <c r="C478" s="31" t="s">
        <v>494</v>
      </c>
      <c r="D478" s="31" t="s">
        <v>508</v>
      </c>
      <c r="E478" s="31" t="s">
        <v>509</v>
      </c>
      <c r="F478" s="31">
        <v>80111600</v>
      </c>
      <c r="G478" s="49" t="s">
        <v>528</v>
      </c>
      <c r="H478" s="31" t="s">
        <v>30</v>
      </c>
      <c r="I478" s="31" t="s">
        <v>31</v>
      </c>
      <c r="J478" s="31" t="s">
        <v>224</v>
      </c>
      <c r="K478" s="31" t="s">
        <v>224</v>
      </c>
      <c r="L478" s="35">
        <v>7</v>
      </c>
      <c r="M478" s="32">
        <v>3421000</v>
      </c>
      <c r="N478" s="30">
        <f t="shared" si="105"/>
        <v>23947000</v>
      </c>
      <c r="O478" s="31" t="s">
        <v>511</v>
      </c>
      <c r="P478" s="31" t="s">
        <v>35</v>
      </c>
      <c r="Q478" s="26" t="s">
        <v>36</v>
      </c>
      <c r="R478" s="78" t="s">
        <v>37</v>
      </c>
    </row>
    <row r="479" spans="1:18" s="37" customFormat="1" ht="120" x14ac:dyDescent="0.25">
      <c r="A479" s="77" t="s">
        <v>492</v>
      </c>
      <c r="B479" s="31" t="s">
        <v>493</v>
      </c>
      <c r="C479" s="31" t="s">
        <v>494</v>
      </c>
      <c r="D479" s="31" t="s">
        <v>508</v>
      </c>
      <c r="E479" s="31" t="s">
        <v>509</v>
      </c>
      <c r="F479" s="31">
        <v>80111600</v>
      </c>
      <c r="G479" s="49" t="s">
        <v>529</v>
      </c>
      <c r="H479" s="31" t="s">
        <v>43</v>
      </c>
      <c r="I479" s="31" t="s">
        <v>31</v>
      </c>
      <c r="J479" s="31" t="s">
        <v>54</v>
      </c>
      <c r="K479" s="31" t="s">
        <v>224</v>
      </c>
      <c r="L479" s="35">
        <v>7</v>
      </c>
      <c r="M479" s="32">
        <v>4239780.76</v>
      </c>
      <c r="N479" s="30">
        <v>29678461</v>
      </c>
      <c r="O479" s="31" t="s">
        <v>511</v>
      </c>
      <c r="P479" s="31" t="s">
        <v>35</v>
      </c>
      <c r="Q479" s="26" t="s">
        <v>36</v>
      </c>
      <c r="R479" s="78" t="s">
        <v>37</v>
      </c>
    </row>
    <row r="480" spans="1:18" s="37" customFormat="1" ht="120" x14ac:dyDescent="0.25">
      <c r="A480" s="77" t="s">
        <v>492</v>
      </c>
      <c r="B480" s="31" t="s">
        <v>493</v>
      </c>
      <c r="C480" s="31" t="s">
        <v>494</v>
      </c>
      <c r="D480" s="31" t="s">
        <v>508</v>
      </c>
      <c r="E480" s="31" t="s">
        <v>509</v>
      </c>
      <c r="F480" s="31">
        <v>80111600</v>
      </c>
      <c r="G480" s="49" t="s">
        <v>530</v>
      </c>
      <c r="H480" s="31" t="s">
        <v>43</v>
      </c>
      <c r="I480" s="31" t="s">
        <v>31</v>
      </c>
      <c r="J480" s="31" t="s">
        <v>54</v>
      </c>
      <c r="K480" s="31" t="s">
        <v>224</v>
      </c>
      <c r="L480" s="35">
        <v>7</v>
      </c>
      <c r="M480" s="32">
        <v>3709808.165</v>
      </c>
      <c r="N480" s="30">
        <v>25968656</v>
      </c>
      <c r="O480" s="31" t="s">
        <v>511</v>
      </c>
      <c r="P480" s="31" t="s">
        <v>35</v>
      </c>
      <c r="Q480" s="26" t="s">
        <v>36</v>
      </c>
      <c r="R480" s="78" t="s">
        <v>37</v>
      </c>
    </row>
    <row r="481" spans="1:18" s="37" customFormat="1" ht="120" x14ac:dyDescent="0.25">
      <c r="A481" s="77" t="s">
        <v>492</v>
      </c>
      <c r="B481" s="31" t="s">
        <v>493</v>
      </c>
      <c r="C481" s="31" t="s">
        <v>494</v>
      </c>
      <c r="D481" s="31" t="s">
        <v>508</v>
      </c>
      <c r="E481" s="31" t="s">
        <v>509</v>
      </c>
      <c r="F481" s="31">
        <v>80111600</v>
      </c>
      <c r="G481" s="49" t="s">
        <v>531</v>
      </c>
      <c r="H481" s="31" t="s">
        <v>43</v>
      </c>
      <c r="I481" s="31" t="s">
        <v>31</v>
      </c>
      <c r="J481" s="31" t="s">
        <v>54</v>
      </c>
      <c r="K481" s="31" t="s">
        <v>224</v>
      </c>
      <c r="L481" s="35">
        <v>7</v>
      </c>
      <c r="M481" s="32">
        <v>3815802</v>
      </c>
      <c r="N481" s="30">
        <f t="shared" si="105"/>
        <v>26710614</v>
      </c>
      <c r="O481" s="31" t="s">
        <v>511</v>
      </c>
      <c r="P481" s="31" t="s">
        <v>35</v>
      </c>
      <c r="Q481" s="26" t="s">
        <v>36</v>
      </c>
      <c r="R481" s="78" t="s">
        <v>37</v>
      </c>
    </row>
    <row r="482" spans="1:18" s="37" customFormat="1" ht="120" x14ac:dyDescent="0.25">
      <c r="A482" s="77" t="s">
        <v>492</v>
      </c>
      <c r="B482" s="31" t="s">
        <v>493</v>
      </c>
      <c r="C482" s="31" t="s">
        <v>494</v>
      </c>
      <c r="D482" s="31" t="s">
        <v>508</v>
      </c>
      <c r="E482" s="31" t="s">
        <v>509</v>
      </c>
      <c r="F482" s="31" t="s">
        <v>101</v>
      </c>
      <c r="G482" s="49" t="s">
        <v>532</v>
      </c>
      <c r="H482" s="31" t="s">
        <v>30</v>
      </c>
      <c r="I482" s="31" t="s">
        <v>533</v>
      </c>
      <c r="J482" s="31" t="s">
        <v>33</v>
      </c>
      <c r="K482" s="31" t="s">
        <v>86</v>
      </c>
      <c r="L482" s="35">
        <v>9</v>
      </c>
      <c r="M482" s="53" t="s">
        <v>37</v>
      </c>
      <c r="N482" s="30">
        <v>30000000</v>
      </c>
      <c r="O482" s="31" t="s">
        <v>511</v>
      </c>
      <c r="P482" s="31" t="s">
        <v>35</v>
      </c>
      <c r="Q482" s="26" t="s">
        <v>36</v>
      </c>
      <c r="R482" s="78" t="s">
        <v>37</v>
      </c>
    </row>
    <row r="483" spans="1:18" s="37" customFormat="1" ht="120" x14ac:dyDescent="0.25">
      <c r="A483" s="77" t="s">
        <v>492</v>
      </c>
      <c r="B483" s="31" t="s">
        <v>493</v>
      </c>
      <c r="C483" s="31" t="s">
        <v>494</v>
      </c>
      <c r="D483" s="31" t="s">
        <v>508</v>
      </c>
      <c r="E483" s="31" t="s">
        <v>509</v>
      </c>
      <c r="F483" s="31">
        <v>78111800</v>
      </c>
      <c r="G483" s="49" t="s">
        <v>507</v>
      </c>
      <c r="H483" s="31" t="s">
        <v>534</v>
      </c>
      <c r="I483" s="31" t="s">
        <v>206</v>
      </c>
      <c r="J483" s="31" t="s">
        <v>33</v>
      </c>
      <c r="K483" s="31" t="s">
        <v>86</v>
      </c>
      <c r="L483" s="35">
        <v>10</v>
      </c>
      <c r="M483" s="53" t="s">
        <v>37</v>
      </c>
      <c r="N483" s="30">
        <v>9482386</v>
      </c>
      <c r="O483" s="31" t="s">
        <v>511</v>
      </c>
      <c r="P483" s="31" t="s">
        <v>35</v>
      </c>
      <c r="Q483" s="26" t="s">
        <v>36</v>
      </c>
      <c r="R483" s="78" t="s">
        <v>37</v>
      </c>
    </row>
    <row r="484" spans="1:18" s="37" customFormat="1" ht="120" x14ac:dyDescent="0.25">
      <c r="A484" s="77" t="s">
        <v>492</v>
      </c>
      <c r="B484" s="31" t="s">
        <v>493</v>
      </c>
      <c r="C484" s="31" t="s">
        <v>494</v>
      </c>
      <c r="D484" s="31" t="s">
        <v>508</v>
      </c>
      <c r="E484" s="31" t="s">
        <v>509</v>
      </c>
      <c r="F484" s="31">
        <v>83121700</v>
      </c>
      <c r="G484" s="49" t="s">
        <v>535</v>
      </c>
      <c r="H484" s="31" t="s">
        <v>30</v>
      </c>
      <c r="I484" s="31" t="s">
        <v>536</v>
      </c>
      <c r="J484" s="31" t="s">
        <v>409</v>
      </c>
      <c r="K484" s="31" t="s">
        <v>84</v>
      </c>
      <c r="L484" s="35">
        <v>8</v>
      </c>
      <c r="M484" s="53" t="s">
        <v>37</v>
      </c>
      <c r="N484" s="30">
        <v>73137501</v>
      </c>
      <c r="O484" s="31" t="s">
        <v>511</v>
      </c>
      <c r="P484" s="31" t="s">
        <v>35</v>
      </c>
      <c r="Q484" s="26" t="s">
        <v>36</v>
      </c>
      <c r="R484" s="78" t="s">
        <v>37</v>
      </c>
    </row>
    <row r="485" spans="1:18" s="37" customFormat="1" ht="120" x14ac:dyDescent="0.25">
      <c r="A485" s="77" t="s">
        <v>492</v>
      </c>
      <c r="B485" s="31" t="s">
        <v>493</v>
      </c>
      <c r="C485" s="31" t="s">
        <v>494</v>
      </c>
      <c r="D485" s="31" t="s">
        <v>508</v>
      </c>
      <c r="E485" s="31" t="s">
        <v>509</v>
      </c>
      <c r="F485" s="31" t="s">
        <v>537</v>
      </c>
      <c r="G485" s="49" t="s">
        <v>538</v>
      </c>
      <c r="H485" s="31" t="s">
        <v>30</v>
      </c>
      <c r="I485" s="31" t="s">
        <v>536</v>
      </c>
      <c r="J485" s="31" t="s">
        <v>38</v>
      </c>
      <c r="K485" s="31" t="s">
        <v>539</v>
      </c>
      <c r="L485" s="35">
        <v>1</v>
      </c>
      <c r="M485" s="53" t="s">
        <v>37</v>
      </c>
      <c r="N485" s="30">
        <v>7296305</v>
      </c>
      <c r="O485" s="31" t="s">
        <v>511</v>
      </c>
      <c r="P485" s="31" t="s">
        <v>35</v>
      </c>
      <c r="Q485" s="26" t="s">
        <v>36</v>
      </c>
      <c r="R485" s="78" t="s">
        <v>37</v>
      </c>
    </row>
    <row r="486" spans="1:18" s="37" customFormat="1" ht="120" x14ac:dyDescent="0.25">
      <c r="A486" s="77" t="s">
        <v>492</v>
      </c>
      <c r="B486" s="31" t="s">
        <v>493</v>
      </c>
      <c r="C486" s="31" t="s">
        <v>494</v>
      </c>
      <c r="D486" s="31" t="s">
        <v>508</v>
      </c>
      <c r="E486" s="31" t="s">
        <v>509</v>
      </c>
      <c r="F486" s="31" t="s">
        <v>101</v>
      </c>
      <c r="G486" s="49" t="s">
        <v>540</v>
      </c>
      <c r="H486" s="31" t="s">
        <v>30</v>
      </c>
      <c r="I486" s="31" t="s">
        <v>541</v>
      </c>
      <c r="J486" s="31" t="s">
        <v>409</v>
      </c>
      <c r="K486" s="31" t="s">
        <v>104</v>
      </c>
      <c r="L486" s="35">
        <v>1</v>
      </c>
      <c r="M486" s="53" t="s">
        <v>37</v>
      </c>
      <c r="N486" s="30">
        <v>13280052</v>
      </c>
      <c r="O486" s="31" t="s">
        <v>511</v>
      </c>
      <c r="P486" s="31" t="s">
        <v>35</v>
      </c>
      <c r="Q486" s="26" t="s">
        <v>36</v>
      </c>
      <c r="R486" s="78" t="s">
        <v>37</v>
      </c>
    </row>
    <row r="487" spans="1:18" s="37" customFormat="1" ht="165" x14ac:dyDescent="0.25">
      <c r="A487" s="77" t="s">
        <v>492</v>
      </c>
      <c r="B487" s="31" t="s">
        <v>493</v>
      </c>
      <c r="C487" s="31" t="s">
        <v>494</v>
      </c>
      <c r="D487" s="31" t="s">
        <v>508</v>
      </c>
      <c r="E487" s="49" t="s">
        <v>542</v>
      </c>
      <c r="F487" s="31">
        <v>78111800</v>
      </c>
      <c r="G487" s="49" t="s">
        <v>507</v>
      </c>
      <c r="H487" s="31" t="s">
        <v>543</v>
      </c>
      <c r="I487" s="46" t="s">
        <v>544</v>
      </c>
      <c r="J487" s="31" t="s">
        <v>409</v>
      </c>
      <c r="K487" s="31" t="s">
        <v>84</v>
      </c>
      <c r="L487" s="35">
        <v>7</v>
      </c>
      <c r="M487" s="53" t="s">
        <v>37</v>
      </c>
      <c r="N487" s="30">
        <v>42000000</v>
      </c>
      <c r="O487" s="36" t="s">
        <v>545</v>
      </c>
      <c r="P487" s="31" t="s">
        <v>546</v>
      </c>
      <c r="Q487" s="26" t="s">
        <v>36</v>
      </c>
      <c r="R487" s="78" t="s">
        <v>37</v>
      </c>
    </row>
    <row r="488" spans="1:18" s="37" customFormat="1" ht="120" x14ac:dyDescent="0.25">
      <c r="A488" s="77" t="s">
        <v>492</v>
      </c>
      <c r="B488" s="31" t="s">
        <v>493</v>
      </c>
      <c r="C488" s="31" t="s">
        <v>494</v>
      </c>
      <c r="D488" s="31" t="s">
        <v>508</v>
      </c>
      <c r="E488" s="31" t="s">
        <v>542</v>
      </c>
      <c r="F488" s="31" t="s">
        <v>101</v>
      </c>
      <c r="G488" s="49" t="s">
        <v>547</v>
      </c>
      <c r="H488" s="31" t="s">
        <v>30</v>
      </c>
      <c r="I488" s="31" t="s">
        <v>491</v>
      </c>
      <c r="J488" s="31" t="s">
        <v>409</v>
      </c>
      <c r="K488" s="31" t="s">
        <v>84</v>
      </c>
      <c r="L488" s="35">
        <v>7</v>
      </c>
      <c r="M488" s="53" t="s">
        <v>37</v>
      </c>
      <c r="N488" s="30">
        <v>30000000</v>
      </c>
      <c r="O488" s="36" t="s">
        <v>545</v>
      </c>
      <c r="P488" s="31" t="s">
        <v>35</v>
      </c>
      <c r="Q488" s="26" t="s">
        <v>36</v>
      </c>
      <c r="R488" s="78" t="s">
        <v>37</v>
      </c>
    </row>
    <row r="489" spans="1:18" s="37" customFormat="1" ht="120" x14ac:dyDescent="0.25">
      <c r="A489" s="77" t="s">
        <v>492</v>
      </c>
      <c r="B489" s="31" t="s">
        <v>493</v>
      </c>
      <c r="C489" s="31" t="s">
        <v>494</v>
      </c>
      <c r="D489" s="31" t="s">
        <v>508</v>
      </c>
      <c r="E489" s="31" t="s">
        <v>542</v>
      </c>
      <c r="F489" s="31" t="s">
        <v>548</v>
      </c>
      <c r="G489" s="49" t="s">
        <v>549</v>
      </c>
      <c r="H489" s="31" t="s">
        <v>30</v>
      </c>
      <c r="I489" s="31" t="s">
        <v>550</v>
      </c>
      <c r="J489" s="31" t="s">
        <v>84</v>
      </c>
      <c r="K489" s="31" t="s">
        <v>84</v>
      </c>
      <c r="L489" s="35">
        <v>3</v>
      </c>
      <c r="M489" s="53" t="s">
        <v>37</v>
      </c>
      <c r="N489" s="30">
        <v>108000000</v>
      </c>
      <c r="O489" s="36" t="s">
        <v>545</v>
      </c>
      <c r="P489" s="31" t="s">
        <v>551</v>
      </c>
      <c r="Q489" s="26" t="s">
        <v>36</v>
      </c>
      <c r="R489" s="78" t="s">
        <v>37</v>
      </c>
    </row>
    <row r="490" spans="1:18" s="37" customFormat="1" ht="120" x14ac:dyDescent="0.25">
      <c r="A490" s="77" t="s">
        <v>492</v>
      </c>
      <c r="B490" s="31" t="s">
        <v>493</v>
      </c>
      <c r="C490" s="31" t="s">
        <v>494</v>
      </c>
      <c r="D490" s="31" t="s">
        <v>508</v>
      </c>
      <c r="E490" s="31" t="s">
        <v>542</v>
      </c>
      <c r="F490" s="31" t="s">
        <v>552</v>
      </c>
      <c r="G490" s="49" t="s">
        <v>553</v>
      </c>
      <c r="H490" s="31" t="s">
        <v>30</v>
      </c>
      <c r="I490" s="31" t="s">
        <v>31</v>
      </c>
      <c r="J490" s="31" t="s">
        <v>39</v>
      </c>
      <c r="K490" s="31" t="s">
        <v>64</v>
      </c>
      <c r="L490" s="35">
        <v>2</v>
      </c>
      <c r="M490" s="53" t="s">
        <v>37</v>
      </c>
      <c r="N490" s="30">
        <v>15000000</v>
      </c>
      <c r="O490" s="36" t="s">
        <v>545</v>
      </c>
      <c r="P490" s="31" t="s">
        <v>35</v>
      </c>
      <c r="Q490" s="26" t="s">
        <v>36</v>
      </c>
      <c r="R490" s="78" t="s">
        <v>37</v>
      </c>
    </row>
    <row r="491" spans="1:18" s="37" customFormat="1" ht="120" x14ac:dyDescent="0.25">
      <c r="A491" s="77" t="s">
        <v>492</v>
      </c>
      <c r="B491" s="31" t="s">
        <v>493</v>
      </c>
      <c r="C491" s="31" t="s">
        <v>494</v>
      </c>
      <c r="D491" s="31" t="s">
        <v>508</v>
      </c>
      <c r="E491" s="31" t="s">
        <v>542</v>
      </c>
      <c r="F491" s="31" t="s">
        <v>552</v>
      </c>
      <c r="G491" s="49" t="s">
        <v>553</v>
      </c>
      <c r="H491" s="31" t="s">
        <v>30</v>
      </c>
      <c r="I491" s="31" t="s">
        <v>31</v>
      </c>
      <c r="J491" s="31" t="s">
        <v>39</v>
      </c>
      <c r="K491" s="31" t="s">
        <v>64</v>
      </c>
      <c r="L491" s="35">
        <v>2</v>
      </c>
      <c r="M491" s="53" t="s">
        <v>37</v>
      </c>
      <c r="N491" s="30">
        <v>15000000</v>
      </c>
      <c r="O491" s="36" t="s">
        <v>545</v>
      </c>
      <c r="P491" s="31" t="s">
        <v>35</v>
      </c>
      <c r="Q491" s="26" t="s">
        <v>36</v>
      </c>
      <c r="R491" s="78" t="s">
        <v>37</v>
      </c>
    </row>
    <row r="492" spans="1:18" s="37" customFormat="1" ht="120" x14ac:dyDescent="0.25">
      <c r="A492" s="77" t="s">
        <v>492</v>
      </c>
      <c r="B492" s="31" t="s">
        <v>493</v>
      </c>
      <c r="C492" s="31" t="s">
        <v>494</v>
      </c>
      <c r="D492" s="31" t="s">
        <v>508</v>
      </c>
      <c r="E492" s="31" t="s">
        <v>542</v>
      </c>
      <c r="F492" s="31" t="s">
        <v>552</v>
      </c>
      <c r="G492" s="49" t="s">
        <v>553</v>
      </c>
      <c r="H492" s="31" t="s">
        <v>30</v>
      </c>
      <c r="I492" s="31" t="s">
        <v>31</v>
      </c>
      <c r="J492" s="31" t="s">
        <v>39</v>
      </c>
      <c r="K492" s="31" t="s">
        <v>64</v>
      </c>
      <c r="L492" s="35">
        <v>2</v>
      </c>
      <c r="M492" s="53" t="s">
        <v>37</v>
      </c>
      <c r="N492" s="30">
        <v>15000000</v>
      </c>
      <c r="O492" s="36" t="s">
        <v>545</v>
      </c>
      <c r="P492" s="31" t="s">
        <v>35</v>
      </c>
      <c r="Q492" s="26" t="s">
        <v>36</v>
      </c>
      <c r="R492" s="78" t="s">
        <v>37</v>
      </c>
    </row>
    <row r="493" spans="1:18" s="37" customFormat="1" ht="120" x14ac:dyDescent="0.25">
      <c r="A493" s="77" t="s">
        <v>492</v>
      </c>
      <c r="B493" s="31" t="s">
        <v>493</v>
      </c>
      <c r="C493" s="31" t="s">
        <v>494</v>
      </c>
      <c r="D493" s="31" t="s">
        <v>508</v>
      </c>
      <c r="E493" s="31" t="s">
        <v>542</v>
      </c>
      <c r="F493" s="31" t="s">
        <v>552</v>
      </c>
      <c r="G493" s="49" t="s">
        <v>553</v>
      </c>
      <c r="H493" s="31" t="s">
        <v>30</v>
      </c>
      <c r="I493" s="31" t="s">
        <v>31</v>
      </c>
      <c r="J493" s="31" t="s">
        <v>39</v>
      </c>
      <c r="K493" s="31" t="s">
        <v>64</v>
      </c>
      <c r="L493" s="35">
        <v>2</v>
      </c>
      <c r="M493" s="53" t="s">
        <v>37</v>
      </c>
      <c r="N493" s="30">
        <v>15000000</v>
      </c>
      <c r="O493" s="36" t="s">
        <v>545</v>
      </c>
      <c r="P493" s="31" t="s">
        <v>35</v>
      </c>
      <c r="Q493" s="26" t="s">
        <v>36</v>
      </c>
      <c r="R493" s="78" t="s">
        <v>37</v>
      </c>
    </row>
    <row r="494" spans="1:18" s="37" customFormat="1" ht="120" x14ac:dyDescent="0.25">
      <c r="A494" s="77" t="s">
        <v>492</v>
      </c>
      <c r="B494" s="31" t="s">
        <v>493</v>
      </c>
      <c r="C494" s="31" t="s">
        <v>494</v>
      </c>
      <c r="D494" s="31" t="s">
        <v>508</v>
      </c>
      <c r="E494" s="31" t="s">
        <v>542</v>
      </c>
      <c r="F494" s="31" t="s">
        <v>552</v>
      </c>
      <c r="G494" s="49" t="s">
        <v>553</v>
      </c>
      <c r="H494" s="31" t="s">
        <v>30</v>
      </c>
      <c r="I494" s="31" t="s">
        <v>31</v>
      </c>
      <c r="J494" s="31" t="s">
        <v>39</v>
      </c>
      <c r="K494" s="31" t="s">
        <v>64</v>
      </c>
      <c r="L494" s="35">
        <v>2</v>
      </c>
      <c r="M494" s="53" t="s">
        <v>37</v>
      </c>
      <c r="N494" s="30">
        <v>15000000</v>
      </c>
      <c r="O494" s="36" t="s">
        <v>545</v>
      </c>
      <c r="P494" s="31" t="s">
        <v>35</v>
      </c>
      <c r="Q494" s="26" t="s">
        <v>36</v>
      </c>
      <c r="R494" s="78" t="s">
        <v>37</v>
      </c>
    </row>
    <row r="495" spans="1:18" s="37" customFormat="1" ht="120" x14ac:dyDescent="0.25">
      <c r="A495" s="77" t="s">
        <v>492</v>
      </c>
      <c r="B495" s="31" t="s">
        <v>493</v>
      </c>
      <c r="C495" s="31" t="s">
        <v>494</v>
      </c>
      <c r="D495" s="31" t="s">
        <v>508</v>
      </c>
      <c r="E495" s="31" t="s">
        <v>542</v>
      </c>
      <c r="F495" s="31" t="s">
        <v>101</v>
      </c>
      <c r="G495" s="49" t="s">
        <v>553</v>
      </c>
      <c r="H495" s="31" t="s">
        <v>30</v>
      </c>
      <c r="I495" s="31" t="s">
        <v>31</v>
      </c>
      <c r="J495" s="31" t="s">
        <v>39</v>
      </c>
      <c r="K495" s="31" t="s">
        <v>64</v>
      </c>
      <c r="L495" s="35">
        <v>2</v>
      </c>
      <c r="M495" s="53" t="s">
        <v>37</v>
      </c>
      <c r="N495" s="30">
        <v>15000000</v>
      </c>
      <c r="O495" s="36" t="s">
        <v>545</v>
      </c>
      <c r="P495" s="31" t="s">
        <v>35</v>
      </c>
      <c r="Q495" s="26" t="s">
        <v>36</v>
      </c>
      <c r="R495" s="78" t="s">
        <v>37</v>
      </c>
    </row>
    <row r="496" spans="1:18" s="37" customFormat="1" ht="120" x14ac:dyDescent="0.25">
      <c r="A496" s="77" t="s">
        <v>492</v>
      </c>
      <c r="B496" s="31" t="s">
        <v>493</v>
      </c>
      <c r="C496" s="31" t="s">
        <v>494</v>
      </c>
      <c r="D496" s="31" t="s">
        <v>508</v>
      </c>
      <c r="E496" s="31" t="s">
        <v>542</v>
      </c>
      <c r="F496" s="31" t="s">
        <v>552</v>
      </c>
      <c r="G496" s="49" t="s">
        <v>553</v>
      </c>
      <c r="H496" s="31" t="s">
        <v>30</v>
      </c>
      <c r="I496" s="31" t="s">
        <v>31</v>
      </c>
      <c r="J496" s="31" t="s">
        <v>39</v>
      </c>
      <c r="K496" s="31" t="s">
        <v>64</v>
      </c>
      <c r="L496" s="35">
        <v>2</v>
      </c>
      <c r="M496" s="53" t="s">
        <v>37</v>
      </c>
      <c r="N496" s="30">
        <v>15000000</v>
      </c>
      <c r="O496" s="36" t="s">
        <v>545</v>
      </c>
      <c r="P496" s="31" t="s">
        <v>35</v>
      </c>
      <c r="Q496" s="26" t="s">
        <v>36</v>
      </c>
      <c r="R496" s="78" t="s">
        <v>37</v>
      </c>
    </row>
    <row r="497" spans="1:18" s="37" customFormat="1" ht="120" x14ac:dyDescent="0.25">
      <c r="A497" s="77" t="s">
        <v>492</v>
      </c>
      <c r="B497" s="31" t="s">
        <v>493</v>
      </c>
      <c r="C497" s="31" t="s">
        <v>494</v>
      </c>
      <c r="D497" s="31" t="s">
        <v>508</v>
      </c>
      <c r="E497" s="31" t="s">
        <v>542</v>
      </c>
      <c r="F497" s="31" t="s">
        <v>552</v>
      </c>
      <c r="G497" s="49" t="s">
        <v>553</v>
      </c>
      <c r="H497" s="31" t="s">
        <v>30</v>
      </c>
      <c r="I497" s="31" t="s">
        <v>31</v>
      </c>
      <c r="J497" s="31" t="s">
        <v>39</v>
      </c>
      <c r="K497" s="31" t="s">
        <v>64</v>
      </c>
      <c r="L497" s="35">
        <v>2</v>
      </c>
      <c r="M497" s="53" t="s">
        <v>37</v>
      </c>
      <c r="N497" s="30">
        <v>15000000</v>
      </c>
      <c r="O497" s="36" t="s">
        <v>545</v>
      </c>
      <c r="P497" s="31" t="s">
        <v>35</v>
      </c>
      <c r="Q497" s="26" t="s">
        <v>36</v>
      </c>
      <c r="R497" s="78" t="s">
        <v>37</v>
      </c>
    </row>
    <row r="498" spans="1:18" s="37" customFormat="1" ht="120" x14ac:dyDescent="0.25">
      <c r="A498" s="77" t="s">
        <v>492</v>
      </c>
      <c r="B498" s="31" t="s">
        <v>493</v>
      </c>
      <c r="C498" s="31" t="s">
        <v>494</v>
      </c>
      <c r="D498" s="31" t="s">
        <v>508</v>
      </c>
      <c r="E498" s="31" t="s">
        <v>542</v>
      </c>
      <c r="F498" s="31" t="s">
        <v>552</v>
      </c>
      <c r="G498" s="49" t="s">
        <v>553</v>
      </c>
      <c r="H498" s="31" t="s">
        <v>30</v>
      </c>
      <c r="I498" s="31" t="s">
        <v>31</v>
      </c>
      <c r="J498" s="31" t="s">
        <v>39</v>
      </c>
      <c r="K498" s="31" t="s">
        <v>64</v>
      </c>
      <c r="L498" s="35">
        <v>2</v>
      </c>
      <c r="M498" s="53" t="s">
        <v>37</v>
      </c>
      <c r="N498" s="30">
        <v>15000000</v>
      </c>
      <c r="O498" s="36" t="s">
        <v>545</v>
      </c>
      <c r="P498" s="31" t="s">
        <v>35</v>
      </c>
      <c r="Q498" s="26" t="s">
        <v>36</v>
      </c>
      <c r="R498" s="78" t="s">
        <v>37</v>
      </c>
    </row>
    <row r="499" spans="1:18" s="37" customFormat="1" ht="120" x14ac:dyDescent="0.25">
      <c r="A499" s="77" t="s">
        <v>492</v>
      </c>
      <c r="B499" s="31" t="s">
        <v>493</v>
      </c>
      <c r="C499" s="31" t="s">
        <v>494</v>
      </c>
      <c r="D499" s="31" t="s">
        <v>508</v>
      </c>
      <c r="E499" s="31" t="s">
        <v>542</v>
      </c>
      <c r="F499" s="31" t="s">
        <v>552</v>
      </c>
      <c r="G499" s="49" t="s">
        <v>553</v>
      </c>
      <c r="H499" s="31" t="s">
        <v>30</v>
      </c>
      <c r="I499" s="31" t="s">
        <v>31</v>
      </c>
      <c r="J499" s="31" t="s">
        <v>39</v>
      </c>
      <c r="K499" s="31" t="s">
        <v>64</v>
      </c>
      <c r="L499" s="35">
        <v>2</v>
      </c>
      <c r="M499" s="53" t="s">
        <v>37</v>
      </c>
      <c r="N499" s="30">
        <v>15000000</v>
      </c>
      <c r="O499" s="36" t="s">
        <v>545</v>
      </c>
      <c r="P499" s="31" t="s">
        <v>35</v>
      </c>
      <c r="Q499" s="26" t="s">
        <v>36</v>
      </c>
      <c r="R499" s="78" t="s">
        <v>37</v>
      </c>
    </row>
    <row r="500" spans="1:18" s="37" customFormat="1" ht="120" x14ac:dyDescent="0.25">
      <c r="A500" s="77" t="s">
        <v>492</v>
      </c>
      <c r="B500" s="31" t="s">
        <v>493</v>
      </c>
      <c r="C500" s="31" t="s">
        <v>494</v>
      </c>
      <c r="D500" s="31" t="s">
        <v>508</v>
      </c>
      <c r="E500" s="31" t="s">
        <v>542</v>
      </c>
      <c r="F500" s="31" t="s">
        <v>552</v>
      </c>
      <c r="G500" s="49" t="s">
        <v>553</v>
      </c>
      <c r="H500" s="31" t="s">
        <v>30</v>
      </c>
      <c r="I500" s="31" t="s">
        <v>31</v>
      </c>
      <c r="J500" s="31" t="s">
        <v>39</v>
      </c>
      <c r="K500" s="31" t="s">
        <v>64</v>
      </c>
      <c r="L500" s="35">
        <v>2</v>
      </c>
      <c r="M500" s="53" t="s">
        <v>37</v>
      </c>
      <c r="N500" s="30">
        <v>15000000</v>
      </c>
      <c r="O500" s="36" t="s">
        <v>545</v>
      </c>
      <c r="P500" s="31" t="s">
        <v>35</v>
      </c>
      <c r="Q500" s="26" t="s">
        <v>36</v>
      </c>
      <c r="R500" s="78" t="s">
        <v>37</v>
      </c>
    </row>
    <row r="501" spans="1:18" s="37" customFormat="1" ht="120" x14ac:dyDescent="0.25">
      <c r="A501" s="77" t="s">
        <v>492</v>
      </c>
      <c r="B501" s="31" t="s">
        <v>493</v>
      </c>
      <c r="C501" s="31" t="s">
        <v>494</v>
      </c>
      <c r="D501" s="31" t="s">
        <v>508</v>
      </c>
      <c r="E501" s="31" t="s">
        <v>542</v>
      </c>
      <c r="F501" s="31" t="s">
        <v>552</v>
      </c>
      <c r="G501" s="49" t="s">
        <v>553</v>
      </c>
      <c r="H501" s="31" t="s">
        <v>30</v>
      </c>
      <c r="I501" s="31" t="s">
        <v>31</v>
      </c>
      <c r="J501" s="31" t="s">
        <v>39</v>
      </c>
      <c r="K501" s="31" t="s">
        <v>64</v>
      </c>
      <c r="L501" s="35">
        <v>2</v>
      </c>
      <c r="M501" s="53" t="s">
        <v>37</v>
      </c>
      <c r="N501" s="30">
        <v>15000000</v>
      </c>
      <c r="O501" s="36" t="s">
        <v>545</v>
      </c>
      <c r="P501" s="31" t="s">
        <v>35</v>
      </c>
      <c r="Q501" s="26" t="s">
        <v>36</v>
      </c>
      <c r="R501" s="78" t="s">
        <v>37</v>
      </c>
    </row>
    <row r="502" spans="1:18" s="37" customFormat="1" ht="120" x14ac:dyDescent="0.25">
      <c r="A502" s="77" t="s">
        <v>492</v>
      </c>
      <c r="B502" s="31" t="s">
        <v>493</v>
      </c>
      <c r="C502" s="31" t="s">
        <v>494</v>
      </c>
      <c r="D502" s="31" t="s">
        <v>508</v>
      </c>
      <c r="E502" s="31" t="s">
        <v>542</v>
      </c>
      <c r="F502" s="31" t="s">
        <v>552</v>
      </c>
      <c r="G502" s="49" t="s">
        <v>553</v>
      </c>
      <c r="H502" s="31" t="s">
        <v>30</v>
      </c>
      <c r="I502" s="31" t="s">
        <v>31</v>
      </c>
      <c r="J502" s="31" t="s">
        <v>39</v>
      </c>
      <c r="K502" s="31" t="s">
        <v>64</v>
      </c>
      <c r="L502" s="35">
        <v>2</v>
      </c>
      <c r="M502" s="53" t="s">
        <v>37</v>
      </c>
      <c r="N502" s="30">
        <v>15000000</v>
      </c>
      <c r="O502" s="36" t="s">
        <v>545</v>
      </c>
      <c r="P502" s="31" t="s">
        <v>35</v>
      </c>
      <c r="Q502" s="26" t="s">
        <v>36</v>
      </c>
      <c r="R502" s="78" t="s">
        <v>37</v>
      </c>
    </row>
    <row r="503" spans="1:18" s="37" customFormat="1" ht="120" x14ac:dyDescent="0.25">
      <c r="A503" s="77" t="s">
        <v>492</v>
      </c>
      <c r="B503" s="31" t="s">
        <v>493</v>
      </c>
      <c r="C503" s="31" t="s">
        <v>494</v>
      </c>
      <c r="D503" s="31" t="s">
        <v>508</v>
      </c>
      <c r="E503" s="31" t="s">
        <v>542</v>
      </c>
      <c r="F503" s="31" t="s">
        <v>552</v>
      </c>
      <c r="G503" s="49" t="s">
        <v>553</v>
      </c>
      <c r="H503" s="31" t="s">
        <v>30</v>
      </c>
      <c r="I503" s="31" t="s">
        <v>31</v>
      </c>
      <c r="J503" s="31" t="s">
        <v>39</v>
      </c>
      <c r="K503" s="31" t="s">
        <v>64</v>
      </c>
      <c r="L503" s="35">
        <v>2</v>
      </c>
      <c r="M503" s="53" t="s">
        <v>37</v>
      </c>
      <c r="N503" s="30">
        <v>15000000</v>
      </c>
      <c r="O503" s="36" t="s">
        <v>545</v>
      </c>
      <c r="P503" s="31" t="s">
        <v>35</v>
      </c>
      <c r="Q503" s="26" t="s">
        <v>36</v>
      </c>
      <c r="R503" s="78" t="s">
        <v>37</v>
      </c>
    </row>
    <row r="504" spans="1:18" s="37" customFormat="1" ht="120" x14ac:dyDescent="0.25">
      <c r="A504" s="77" t="s">
        <v>492</v>
      </c>
      <c r="B504" s="31" t="s">
        <v>493</v>
      </c>
      <c r="C504" s="31" t="s">
        <v>494</v>
      </c>
      <c r="D504" s="31" t="s">
        <v>508</v>
      </c>
      <c r="E504" s="31" t="s">
        <v>542</v>
      </c>
      <c r="F504" s="31" t="s">
        <v>552</v>
      </c>
      <c r="G504" s="49" t="s">
        <v>553</v>
      </c>
      <c r="H504" s="31" t="s">
        <v>30</v>
      </c>
      <c r="I504" s="31" t="s">
        <v>31</v>
      </c>
      <c r="J504" s="31" t="s">
        <v>39</v>
      </c>
      <c r="K504" s="31" t="s">
        <v>64</v>
      </c>
      <c r="L504" s="35">
        <v>2</v>
      </c>
      <c r="M504" s="53" t="s">
        <v>37</v>
      </c>
      <c r="N504" s="30">
        <v>15000000</v>
      </c>
      <c r="O504" s="36" t="s">
        <v>545</v>
      </c>
      <c r="P504" s="31" t="s">
        <v>35</v>
      </c>
      <c r="Q504" s="26" t="s">
        <v>36</v>
      </c>
      <c r="R504" s="78" t="s">
        <v>37</v>
      </c>
    </row>
    <row r="505" spans="1:18" s="37" customFormat="1" ht="120" x14ac:dyDescent="0.25">
      <c r="A505" s="77" t="s">
        <v>492</v>
      </c>
      <c r="B505" s="31" t="s">
        <v>493</v>
      </c>
      <c r="C505" s="31" t="s">
        <v>494</v>
      </c>
      <c r="D505" s="31" t="s">
        <v>508</v>
      </c>
      <c r="E505" s="31" t="s">
        <v>542</v>
      </c>
      <c r="F505" s="31">
        <v>80111600</v>
      </c>
      <c r="G505" s="49" t="s">
        <v>554</v>
      </c>
      <c r="H505" s="31" t="s">
        <v>30</v>
      </c>
      <c r="I505" s="31" t="s">
        <v>31</v>
      </c>
      <c r="J505" s="31" t="s">
        <v>32</v>
      </c>
      <c r="K505" s="31" t="s">
        <v>32</v>
      </c>
      <c r="L505" s="31" t="s">
        <v>555</v>
      </c>
      <c r="M505" s="32">
        <v>3300000</v>
      </c>
      <c r="N505" s="30">
        <f>+M505*10+(M505/30*24)</f>
        <v>35640000</v>
      </c>
      <c r="O505" s="36" t="s">
        <v>545</v>
      </c>
      <c r="P505" s="31" t="s">
        <v>35</v>
      </c>
      <c r="Q505" s="26" t="s">
        <v>36</v>
      </c>
      <c r="R505" s="78" t="s">
        <v>37</v>
      </c>
    </row>
    <row r="506" spans="1:18" s="37" customFormat="1" ht="120" x14ac:dyDescent="0.25">
      <c r="A506" s="77" t="s">
        <v>492</v>
      </c>
      <c r="B506" s="31" t="s">
        <v>493</v>
      </c>
      <c r="C506" s="31" t="s">
        <v>494</v>
      </c>
      <c r="D506" s="31" t="s">
        <v>508</v>
      </c>
      <c r="E506" s="31" t="s">
        <v>542</v>
      </c>
      <c r="F506" s="31">
        <v>80111600</v>
      </c>
      <c r="G506" s="49" t="s">
        <v>556</v>
      </c>
      <c r="H506" s="31" t="s">
        <v>30</v>
      </c>
      <c r="I506" s="31" t="s">
        <v>31</v>
      </c>
      <c r="J506" s="31" t="s">
        <v>136</v>
      </c>
      <c r="K506" s="31" t="s">
        <v>136</v>
      </c>
      <c r="L506" s="26">
        <v>1</v>
      </c>
      <c r="M506" s="32">
        <v>3300000</v>
      </c>
      <c r="N506" s="30">
        <v>3300000</v>
      </c>
      <c r="O506" s="36" t="s">
        <v>545</v>
      </c>
      <c r="P506" s="31" t="s">
        <v>35</v>
      </c>
      <c r="Q506" s="26" t="s">
        <v>36</v>
      </c>
      <c r="R506" s="78" t="s">
        <v>37</v>
      </c>
    </row>
    <row r="507" spans="1:18" s="37" customFormat="1" ht="150" x14ac:dyDescent="0.25">
      <c r="A507" s="77" t="s">
        <v>492</v>
      </c>
      <c r="B507" s="31" t="s">
        <v>493</v>
      </c>
      <c r="C507" s="31" t="s">
        <v>494</v>
      </c>
      <c r="D507" s="31" t="s">
        <v>508</v>
      </c>
      <c r="E507" s="31" t="s">
        <v>542</v>
      </c>
      <c r="F507" s="31">
        <v>80111600</v>
      </c>
      <c r="G507" s="49" t="s">
        <v>557</v>
      </c>
      <c r="H507" s="31" t="s">
        <v>30</v>
      </c>
      <c r="I507" s="31" t="s">
        <v>31</v>
      </c>
      <c r="J507" s="31" t="s">
        <v>224</v>
      </c>
      <c r="K507" s="31" t="s">
        <v>224</v>
      </c>
      <c r="L507" s="26">
        <v>2.5</v>
      </c>
      <c r="M507" s="32">
        <v>3300000</v>
      </c>
      <c r="N507" s="30">
        <f t="shared" ref="N507:N539" si="106">+L507*M507</f>
        <v>8250000</v>
      </c>
      <c r="O507" s="36" t="s">
        <v>545</v>
      </c>
      <c r="P507" s="31" t="s">
        <v>35</v>
      </c>
      <c r="Q507" s="26" t="s">
        <v>36</v>
      </c>
      <c r="R507" s="78" t="s">
        <v>37</v>
      </c>
    </row>
    <row r="508" spans="1:18" s="37" customFormat="1" ht="135" x14ac:dyDescent="0.25">
      <c r="A508" s="77" t="s">
        <v>492</v>
      </c>
      <c r="B508" s="31" t="s">
        <v>493</v>
      </c>
      <c r="C508" s="31" t="s">
        <v>494</v>
      </c>
      <c r="D508" s="31" t="s">
        <v>508</v>
      </c>
      <c r="E508" s="31" t="s">
        <v>542</v>
      </c>
      <c r="F508" s="31">
        <v>80111600</v>
      </c>
      <c r="G508" s="49" t="s">
        <v>558</v>
      </c>
      <c r="H508" s="31" t="s">
        <v>30</v>
      </c>
      <c r="I508" s="31" t="s">
        <v>31</v>
      </c>
      <c r="J508" s="31" t="s">
        <v>223</v>
      </c>
      <c r="K508" s="31" t="s">
        <v>223</v>
      </c>
      <c r="L508" s="31" t="s">
        <v>559</v>
      </c>
      <c r="M508" s="32">
        <v>6180000</v>
      </c>
      <c r="N508" s="30">
        <f>+M508/30*77</f>
        <v>15862000</v>
      </c>
      <c r="O508" s="36" t="s">
        <v>545</v>
      </c>
      <c r="P508" s="31" t="s">
        <v>35</v>
      </c>
      <c r="Q508" s="26" t="s">
        <v>36</v>
      </c>
      <c r="R508" s="78" t="s">
        <v>37</v>
      </c>
    </row>
    <row r="509" spans="1:18" s="37" customFormat="1" ht="120" x14ac:dyDescent="0.25">
      <c r="A509" s="77" t="s">
        <v>492</v>
      </c>
      <c r="B509" s="31" t="s">
        <v>493</v>
      </c>
      <c r="C509" s="31" t="s">
        <v>494</v>
      </c>
      <c r="D509" s="31" t="s">
        <v>508</v>
      </c>
      <c r="E509" s="31" t="s">
        <v>542</v>
      </c>
      <c r="F509" s="31">
        <v>80111600</v>
      </c>
      <c r="G509" s="49" t="s">
        <v>560</v>
      </c>
      <c r="H509" s="31" t="s">
        <v>30</v>
      </c>
      <c r="I509" s="31" t="s">
        <v>31</v>
      </c>
      <c r="J509" s="31" t="s">
        <v>224</v>
      </c>
      <c r="K509" s="31" t="s">
        <v>224</v>
      </c>
      <c r="L509" s="26">
        <v>7</v>
      </c>
      <c r="M509" s="32">
        <v>3708000</v>
      </c>
      <c r="N509" s="30">
        <f t="shared" si="106"/>
        <v>25956000</v>
      </c>
      <c r="O509" s="36" t="s">
        <v>545</v>
      </c>
      <c r="P509" s="31" t="s">
        <v>35</v>
      </c>
      <c r="Q509" s="26" t="s">
        <v>36</v>
      </c>
      <c r="R509" s="78" t="s">
        <v>37</v>
      </c>
    </row>
    <row r="510" spans="1:18" s="37" customFormat="1" ht="120" x14ac:dyDescent="0.25">
      <c r="A510" s="77" t="s">
        <v>492</v>
      </c>
      <c r="B510" s="31" t="s">
        <v>493</v>
      </c>
      <c r="C510" s="31" t="s">
        <v>494</v>
      </c>
      <c r="D510" s="31" t="s">
        <v>508</v>
      </c>
      <c r="E510" s="31" t="s">
        <v>542</v>
      </c>
      <c r="F510" s="31">
        <v>80111600</v>
      </c>
      <c r="G510" s="49" t="s">
        <v>561</v>
      </c>
      <c r="H510" s="31" t="s">
        <v>30</v>
      </c>
      <c r="I510" s="31" t="s">
        <v>31</v>
      </c>
      <c r="J510" s="31" t="s">
        <v>63</v>
      </c>
      <c r="K510" s="31" t="s">
        <v>539</v>
      </c>
      <c r="L510" s="26">
        <v>3</v>
      </c>
      <c r="M510" s="32">
        <v>3708000</v>
      </c>
      <c r="N510" s="30">
        <v>11124000</v>
      </c>
      <c r="O510" s="36" t="s">
        <v>545</v>
      </c>
      <c r="P510" s="31" t="s">
        <v>35</v>
      </c>
      <c r="Q510" s="26" t="s">
        <v>36</v>
      </c>
      <c r="R510" s="78" t="s">
        <v>37</v>
      </c>
    </row>
    <row r="511" spans="1:18" s="37" customFormat="1" ht="120" x14ac:dyDescent="0.25">
      <c r="A511" s="77" t="s">
        <v>492</v>
      </c>
      <c r="B511" s="31" t="s">
        <v>493</v>
      </c>
      <c r="C511" s="31" t="s">
        <v>494</v>
      </c>
      <c r="D511" s="31" t="s">
        <v>508</v>
      </c>
      <c r="E511" s="31" t="s">
        <v>542</v>
      </c>
      <c r="F511" s="31">
        <v>80111600</v>
      </c>
      <c r="G511" s="49" t="s">
        <v>562</v>
      </c>
      <c r="H511" s="31" t="s">
        <v>43</v>
      </c>
      <c r="I511" s="31" t="s">
        <v>31</v>
      </c>
      <c r="J511" s="31" t="s">
        <v>224</v>
      </c>
      <c r="K511" s="31" t="s">
        <v>224</v>
      </c>
      <c r="L511" s="26">
        <v>7</v>
      </c>
      <c r="M511" s="32">
        <v>4120000</v>
      </c>
      <c r="N511" s="30">
        <f t="shared" si="106"/>
        <v>28840000</v>
      </c>
      <c r="O511" s="36" t="s">
        <v>545</v>
      </c>
      <c r="P511" s="31" t="s">
        <v>35</v>
      </c>
      <c r="Q511" s="26" t="s">
        <v>36</v>
      </c>
      <c r="R511" s="78" t="s">
        <v>37</v>
      </c>
    </row>
    <row r="512" spans="1:18" s="37" customFormat="1" ht="120" x14ac:dyDescent="0.25">
      <c r="A512" s="77" t="s">
        <v>492</v>
      </c>
      <c r="B512" s="31" t="s">
        <v>493</v>
      </c>
      <c r="C512" s="31" t="s">
        <v>494</v>
      </c>
      <c r="D512" s="31" t="s">
        <v>508</v>
      </c>
      <c r="E512" s="31" t="s">
        <v>542</v>
      </c>
      <c r="F512" s="56">
        <v>80111600</v>
      </c>
      <c r="G512" s="49" t="s">
        <v>563</v>
      </c>
      <c r="H512" s="56" t="s">
        <v>43</v>
      </c>
      <c r="I512" s="56" t="s">
        <v>31</v>
      </c>
      <c r="J512" s="31" t="s">
        <v>63</v>
      </c>
      <c r="K512" s="31" t="s">
        <v>539</v>
      </c>
      <c r="L512" s="66">
        <v>3</v>
      </c>
      <c r="M512" s="63">
        <v>4120000</v>
      </c>
      <c r="N512" s="30">
        <v>12360000</v>
      </c>
      <c r="O512" s="36" t="s">
        <v>545</v>
      </c>
      <c r="P512" s="31" t="s">
        <v>35</v>
      </c>
      <c r="Q512" s="26" t="s">
        <v>36</v>
      </c>
      <c r="R512" s="78" t="s">
        <v>37</v>
      </c>
    </row>
    <row r="513" spans="1:18" s="37" customFormat="1" ht="120" x14ac:dyDescent="0.25">
      <c r="A513" s="77" t="s">
        <v>492</v>
      </c>
      <c r="B513" s="31" t="s">
        <v>493</v>
      </c>
      <c r="C513" s="31" t="s">
        <v>494</v>
      </c>
      <c r="D513" s="31" t="s">
        <v>508</v>
      </c>
      <c r="E513" s="31" t="s">
        <v>542</v>
      </c>
      <c r="F513" s="31">
        <v>80111600</v>
      </c>
      <c r="G513" s="49" t="s">
        <v>564</v>
      </c>
      <c r="H513" s="31" t="s">
        <v>30</v>
      </c>
      <c r="I513" s="31" t="s">
        <v>31</v>
      </c>
      <c r="J513" s="31" t="s">
        <v>224</v>
      </c>
      <c r="K513" s="31" t="s">
        <v>224</v>
      </c>
      <c r="L513" s="26">
        <v>7</v>
      </c>
      <c r="M513" s="32">
        <v>3708000</v>
      </c>
      <c r="N513" s="30">
        <f t="shared" si="106"/>
        <v>25956000</v>
      </c>
      <c r="O513" s="36" t="s">
        <v>545</v>
      </c>
      <c r="P513" s="31" t="s">
        <v>35</v>
      </c>
      <c r="Q513" s="26" t="s">
        <v>36</v>
      </c>
      <c r="R513" s="78" t="s">
        <v>37</v>
      </c>
    </row>
    <row r="514" spans="1:18" s="37" customFormat="1" ht="120" x14ac:dyDescent="0.25">
      <c r="A514" s="77" t="s">
        <v>492</v>
      </c>
      <c r="B514" s="31" t="s">
        <v>493</v>
      </c>
      <c r="C514" s="31" t="s">
        <v>494</v>
      </c>
      <c r="D514" s="31" t="s">
        <v>508</v>
      </c>
      <c r="E514" s="31" t="s">
        <v>542</v>
      </c>
      <c r="F514" s="31">
        <v>80111600</v>
      </c>
      <c r="G514" s="49" t="s">
        <v>565</v>
      </c>
      <c r="H514" s="31" t="s">
        <v>30</v>
      </c>
      <c r="I514" s="31" t="s">
        <v>31</v>
      </c>
      <c r="J514" s="31" t="s">
        <v>63</v>
      </c>
      <c r="K514" s="31" t="s">
        <v>539</v>
      </c>
      <c r="L514" s="26">
        <v>3</v>
      </c>
      <c r="M514" s="32">
        <v>3708000</v>
      </c>
      <c r="N514" s="30">
        <v>11124000</v>
      </c>
      <c r="O514" s="36" t="s">
        <v>545</v>
      </c>
      <c r="P514" s="31" t="s">
        <v>35</v>
      </c>
      <c r="Q514" s="26" t="s">
        <v>36</v>
      </c>
      <c r="R514" s="78" t="s">
        <v>37</v>
      </c>
    </row>
    <row r="515" spans="1:18" s="37" customFormat="1" ht="120" x14ac:dyDescent="0.25">
      <c r="A515" s="77" t="s">
        <v>492</v>
      </c>
      <c r="B515" s="31" t="s">
        <v>493</v>
      </c>
      <c r="C515" s="31" t="s">
        <v>494</v>
      </c>
      <c r="D515" s="31" t="s">
        <v>508</v>
      </c>
      <c r="E515" s="31" t="s">
        <v>542</v>
      </c>
      <c r="F515" s="31">
        <v>80111600</v>
      </c>
      <c r="G515" s="49" t="s">
        <v>566</v>
      </c>
      <c r="H515" s="31" t="s">
        <v>30</v>
      </c>
      <c r="I515" s="31" t="s">
        <v>31</v>
      </c>
      <c r="J515" s="31" t="s">
        <v>32</v>
      </c>
      <c r="K515" s="31" t="s">
        <v>32</v>
      </c>
      <c r="L515" s="26">
        <v>7</v>
      </c>
      <c r="M515" s="32">
        <v>4120000</v>
      </c>
      <c r="N515" s="30">
        <f t="shared" si="106"/>
        <v>28840000</v>
      </c>
      <c r="O515" s="36" t="s">
        <v>545</v>
      </c>
      <c r="P515" s="31" t="s">
        <v>35</v>
      </c>
      <c r="Q515" s="26" t="s">
        <v>36</v>
      </c>
      <c r="R515" s="78" t="s">
        <v>37</v>
      </c>
    </row>
    <row r="516" spans="1:18" s="37" customFormat="1" ht="120" x14ac:dyDescent="0.25">
      <c r="A516" s="77" t="s">
        <v>492</v>
      </c>
      <c r="B516" s="31" t="s">
        <v>493</v>
      </c>
      <c r="C516" s="31" t="s">
        <v>494</v>
      </c>
      <c r="D516" s="31" t="s">
        <v>508</v>
      </c>
      <c r="E516" s="31" t="s">
        <v>542</v>
      </c>
      <c r="F516" s="31">
        <v>80111600</v>
      </c>
      <c r="G516" s="49" t="s">
        <v>567</v>
      </c>
      <c r="H516" s="31" t="s">
        <v>30</v>
      </c>
      <c r="I516" s="31" t="s">
        <v>31</v>
      </c>
      <c r="J516" s="31" t="s">
        <v>106</v>
      </c>
      <c r="K516" s="31" t="s">
        <v>106</v>
      </c>
      <c r="L516" s="26">
        <v>2</v>
      </c>
      <c r="M516" s="32">
        <v>4120000</v>
      </c>
      <c r="N516" s="30">
        <f>+M516*L516</f>
        <v>8240000</v>
      </c>
      <c r="O516" s="36" t="s">
        <v>545</v>
      </c>
      <c r="P516" s="31" t="s">
        <v>35</v>
      </c>
      <c r="Q516" s="26" t="s">
        <v>36</v>
      </c>
      <c r="R516" s="78" t="s">
        <v>37</v>
      </c>
    </row>
    <row r="517" spans="1:18" s="37" customFormat="1" ht="120" x14ac:dyDescent="0.25">
      <c r="A517" s="77" t="s">
        <v>492</v>
      </c>
      <c r="B517" s="31" t="s">
        <v>493</v>
      </c>
      <c r="C517" s="31" t="s">
        <v>494</v>
      </c>
      <c r="D517" s="31" t="s">
        <v>508</v>
      </c>
      <c r="E517" s="31" t="s">
        <v>542</v>
      </c>
      <c r="F517" s="31">
        <v>80111600</v>
      </c>
      <c r="G517" s="49" t="s">
        <v>568</v>
      </c>
      <c r="H517" s="31" t="s">
        <v>30</v>
      </c>
      <c r="I517" s="31" t="s">
        <v>31</v>
      </c>
      <c r="J517" s="31" t="s">
        <v>32</v>
      </c>
      <c r="K517" s="31" t="s">
        <v>32</v>
      </c>
      <c r="L517" s="26">
        <v>3</v>
      </c>
      <c r="M517" s="32">
        <v>4120000</v>
      </c>
      <c r="N517" s="30">
        <f t="shared" ref="N517" si="107">+L517*M517</f>
        <v>12360000</v>
      </c>
      <c r="O517" s="36" t="s">
        <v>545</v>
      </c>
      <c r="P517" s="31" t="s">
        <v>35</v>
      </c>
      <c r="Q517" s="26" t="s">
        <v>36</v>
      </c>
      <c r="R517" s="78" t="s">
        <v>37</v>
      </c>
    </row>
    <row r="518" spans="1:18" s="37" customFormat="1" ht="135" x14ac:dyDescent="0.25">
      <c r="A518" s="77" t="s">
        <v>492</v>
      </c>
      <c r="B518" s="31" t="s">
        <v>493</v>
      </c>
      <c r="C518" s="31" t="s">
        <v>494</v>
      </c>
      <c r="D518" s="31" t="s">
        <v>508</v>
      </c>
      <c r="E518" s="31" t="s">
        <v>542</v>
      </c>
      <c r="F518" s="31">
        <v>80111600</v>
      </c>
      <c r="G518" s="49" t="s">
        <v>569</v>
      </c>
      <c r="H518" s="31" t="s">
        <v>30</v>
      </c>
      <c r="I518" s="31" t="s">
        <v>31</v>
      </c>
      <c r="J518" s="31" t="s">
        <v>32</v>
      </c>
      <c r="K518" s="31" t="s">
        <v>32</v>
      </c>
      <c r="L518" s="26">
        <v>3</v>
      </c>
      <c r="M518" s="32">
        <v>4120000</v>
      </c>
      <c r="N518" s="30">
        <f t="shared" si="106"/>
        <v>12360000</v>
      </c>
      <c r="O518" s="36" t="s">
        <v>545</v>
      </c>
      <c r="P518" s="31" t="s">
        <v>35</v>
      </c>
      <c r="Q518" s="26" t="s">
        <v>36</v>
      </c>
      <c r="R518" s="78" t="s">
        <v>37</v>
      </c>
    </row>
    <row r="519" spans="1:18" s="37" customFormat="1" ht="120" x14ac:dyDescent="0.25">
      <c r="A519" s="77" t="s">
        <v>492</v>
      </c>
      <c r="B519" s="31" t="s">
        <v>493</v>
      </c>
      <c r="C519" s="31" t="s">
        <v>494</v>
      </c>
      <c r="D519" s="31" t="s">
        <v>508</v>
      </c>
      <c r="E519" s="31" t="s">
        <v>542</v>
      </c>
      <c r="F519" s="31">
        <v>80111600</v>
      </c>
      <c r="G519" s="49" t="s">
        <v>570</v>
      </c>
      <c r="H519" s="31" t="s">
        <v>30</v>
      </c>
      <c r="I519" s="31" t="s">
        <v>31</v>
      </c>
      <c r="J519" s="31" t="s">
        <v>224</v>
      </c>
      <c r="K519" s="31" t="s">
        <v>224</v>
      </c>
      <c r="L519" s="26">
        <v>7</v>
      </c>
      <c r="M519" s="32">
        <v>4120000</v>
      </c>
      <c r="N519" s="30">
        <f t="shared" si="106"/>
        <v>28840000</v>
      </c>
      <c r="O519" s="36" t="s">
        <v>545</v>
      </c>
      <c r="P519" s="31" t="s">
        <v>35</v>
      </c>
      <c r="Q519" s="26" t="s">
        <v>36</v>
      </c>
      <c r="R519" s="78" t="s">
        <v>37</v>
      </c>
    </row>
    <row r="520" spans="1:18" s="37" customFormat="1" ht="120" x14ac:dyDescent="0.25">
      <c r="A520" s="77" t="s">
        <v>492</v>
      </c>
      <c r="B520" s="31" t="s">
        <v>493</v>
      </c>
      <c r="C520" s="31" t="s">
        <v>494</v>
      </c>
      <c r="D520" s="31" t="s">
        <v>508</v>
      </c>
      <c r="E520" s="31" t="s">
        <v>542</v>
      </c>
      <c r="F520" s="31">
        <v>80111600</v>
      </c>
      <c r="G520" s="49" t="s">
        <v>571</v>
      </c>
      <c r="H520" s="31" t="s">
        <v>30</v>
      </c>
      <c r="I520" s="31" t="s">
        <v>31</v>
      </c>
      <c r="J520" s="31" t="s">
        <v>106</v>
      </c>
      <c r="K520" s="31" t="s">
        <v>106</v>
      </c>
      <c r="L520" s="26">
        <v>2.5</v>
      </c>
      <c r="M520" s="32">
        <v>4120000</v>
      </c>
      <c r="N520" s="30">
        <v>10300000</v>
      </c>
      <c r="O520" s="36" t="s">
        <v>545</v>
      </c>
      <c r="P520" s="31" t="s">
        <v>35</v>
      </c>
      <c r="Q520" s="26" t="s">
        <v>36</v>
      </c>
      <c r="R520" s="78" t="s">
        <v>329</v>
      </c>
    </row>
    <row r="521" spans="1:18" s="37" customFormat="1" ht="120" x14ac:dyDescent="0.25">
      <c r="A521" s="77" t="s">
        <v>492</v>
      </c>
      <c r="B521" s="31" t="s">
        <v>493</v>
      </c>
      <c r="C521" s="31" t="s">
        <v>494</v>
      </c>
      <c r="D521" s="31" t="s">
        <v>508</v>
      </c>
      <c r="E521" s="31" t="s">
        <v>542</v>
      </c>
      <c r="F521" s="31">
        <v>80111600</v>
      </c>
      <c r="G521" s="49" t="s">
        <v>572</v>
      </c>
      <c r="H521" s="31" t="s">
        <v>573</v>
      </c>
      <c r="I521" s="31" t="s">
        <v>31</v>
      </c>
      <c r="J521" s="31" t="s">
        <v>224</v>
      </c>
      <c r="K521" s="31" t="s">
        <v>224</v>
      </c>
      <c r="L521" s="26">
        <v>7</v>
      </c>
      <c r="M521" s="32">
        <v>4120000</v>
      </c>
      <c r="N521" s="30">
        <f t="shared" si="106"/>
        <v>28840000</v>
      </c>
      <c r="O521" s="36" t="s">
        <v>545</v>
      </c>
      <c r="P521" s="31" t="s">
        <v>35</v>
      </c>
      <c r="Q521" s="26" t="s">
        <v>36</v>
      </c>
      <c r="R521" s="78" t="s">
        <v>37</v>
      </c>
    </row>
    <row r="522" spans="1:18" s="37" customFormat="1" ht="120" x14ac:dyDescent="0.25">
      <c r="A522" s="77" t="s">
        <v>492</v>
      </c>
      <c r="B522" s="31" t="s">
        <v>493</v>
      </c>
      <c r="C522" s="31" t="s">
        <v>494</v>
      </c>
      <c r="D522" s="31" t="s">
        <v>508</v>
      </c>
      <c r="E522" s="31" t="s">
        <v>542</v>
      </c>
      <c r="F522" s="31">
        <v>80111600</v>
      </c>
      <c r="G522" s="49" t="s">
        <v>574</v>
      </c>
      <c r="H522" s="120" t="s">
        <v>43</v>
      </c>
      <c r="I522" s="120" t="s">
        <v>31</v>
      </c>
      <c r="J522" s="31" t="s">
        <v>63</v>
      </c>
      <c r="K522" s="31" t="s">
        <v>539</v>
      </c>
      <c r="L522" s="117">
        <v>3</v>
      </c>
      <c r="M522" s="107">
        <v>4120000</v>
      </c>
      <c r="N522" s="30">
        <v>12360000</v>
      </c>
      <c r="O522" s="120" t="s">
        <v>545</v>
      </c>
      <c r="P522" s="31" t="s">
        <v>35</v>
      </c>
      <c r="Q522" s="26" t="s">
        <v>36</v>
      </c>
      <c r="R522" s="78" t="s">
        <v>37</v>
      </c>
    </row>
    <row r="523" spans="1:18" s="37" customFormat="1" ht="120" x14ac:dyDescent="0.25">
      <c r="A523" s="77" t="s">
        <v>492</v>
      </c>
      <c r="B523" s="31" t="s">
        <v>493</v>
      </c>
      <c r="C523" s="31" t="s">
        <v>494</v>
      </c>
      <c r="D523" s="31" t="s">
        <v>508</v>
      </c>
      <c r="E523" s="31" t="s">
        <v>542</v>
      </c>
      <c r="F523" s="31">
        <v>80111600</v>
      </c>
      <c r="G523" s="49" t="s">
        <v>575</v>
      </c>
      <c r="H523" s="31" t="s">
        <v>30</v>
      </c>
      <c r="I523" s="31" t="s">
        <v>31</v>
      </c>
      <c r="J523" s="31" t="s">
        <v>224</v>
      </c>
      <c r="K523" s="31" t="s">
        <v>224</v>
      </c>
      <c r="L523" s="26">
        <v>7</v>
      </c>
      <c r="M523" s="32">
        <v>3708000</v>
      </c>
      <c r="N523" s="30">
        <f t="shared" si="106"/>
        <v>25956000</v>
      </c>
      <c r="O523" s="36" t="s">
        <v>545</v>
      </c>
      <c r="P523" s="31" t="s">
        <v>35</v>
      </c>
      <c r="Q523" s="26" t="s">
        <v>36</v>
      </c>
      <c r="R523" s="78" t="s">
        <v>37</v>
      </c>
    </row>
    <row r="524" spans="1:18" s="37" customFormat="1" ht="120" x14ac:dyDescent="0.25">
      <c r="A524" s="77" t="s">
        <v>492</v>
      </c>
      <c r="B524" s="31" t="s">
        <v>493</v>
      </c>
      <c r="C524" s="31" t="s">
        <v>494</v>
      </c>
      <c r="D524" s="31" t="s">
        <v>508</v>
      </c>
      <c r="E524" s="31" t="s">
        <v>542</v>
      </c>
      <c r="F524" s="31">
        <v>80111600</v>
      </c>
      <c r="G524" s="49" t="s">
        <v>576</v>
      </c>
      <c r="H524" s="31" t="s">
        <v>30</v>
      </c>
      <c r="I524" s="31" t="s">
        <v>31</v>
      </c>
      <c r="J524" s="31" t="s">
        <v>106</v>
      </c>
      <c r="K524" s="31" t="s">
        <v>106</v>
      </c>
      <c r="L524" s="26" t="s">
        <v>577</v>
      </c>
      <c r="M524" s="32">
        <v>3708000</v>
      </c>
      <c r="N524" s="30">
        <v>7041200</v>
      </c>
      <c r="O524" s="36" t="s">
        <v>545</v>
      </c>
      <c r="P524" s="31" t="s">
        <v>35</v>
      </c>
      <c r="Q524" s="26" t="s">
        <v>36</v>
      </c>
      <c r="R524" s="78" t="s">
        <v>37</v>
      </c>
    </row>
    <row r="525" spans="1:18" s="37" customFormat="1" ht="120" x14ac:dyDescent="0.25">
      <c r="A525" s="77" t="s">
        <v>492</v>
      </c>
      <c r="B525" s="31" t="s">
        <v>493</v>
      </c>
      <c r="C525" s="31" t="s">
        <v>494</v>
      </c>
      <c r="D525" s="31" t="s">
        <v>508</v>
      </c>
      <c r="E525" s="31" t="s">
        <v>542</v>
      </c>
      <c r="F525" s="31">
        <v>80111600</v>
      </c>
      <c r="G525" s="49" t="s">
        <v>578</v>
      </c>
      <c r="H525" s="31" t="s">
        <v>30</v>
      </c>
      <c r="I525" s="31" t="s">
        <v>31</v>
      </c>
      <c r="J525" s="31" t="s">
        <v>32</v>
      </c>
      <c r="K525" s="31" t="s">
        <v>32</v>
      </c>
      <c r="L525" s="26">
        <v>7</v>
      </c>
      <c r="M525" s="32">
        <v>3200000</v>
      </c>
      <c r="N525" s="30">
        <f t="shared" si="106"/>
        <v>22400000</v>
      </c>
      <c r="O525" s="36" t="s">
        <v>545</v>
      </c>
      <c r="P525" s="31" t="s">
        <v>35</v>
      </c>
      <c r="Q525" s="26" t="s">
        <v>36</v>
      </c>
      <c r="R525" s="78" t="s">
        <v>37</v>
      </c>
    </row>
    <row r="526" spans="1:18" s="37" customFormat="1" ht="120" x14ac:dyDescent="0.25">
      <c r="A526" s="77" t="s">
        <v>492</v>
      </c>
      <c r="B526" s="31" t="s">
        <v>493</v>
      </c>
      <c r="C526" s="31" t="s">
        <v>494</v>
      </c>
      <c r="D526" s="31" t="s">
        <v>508</v>
      </c>
      <c r="E526" s="31" t="s">
        <v>542</v>
      </c>
      <c r="F526" s="31">
        <v>80111600</v>
      </c>
      <c r="G526" s="49" t="s">
        <v>579</v>
      </c>
      <c r="H526" s="31" t="s">
        <v>30</v>
      </c>
      <c r="I526" s="31" t="s">
        <v>31</v>
      </c>
      <c r="J526" s="31" t="s">
        <v>106</v>
      </c>
      <c r="K526" s="31" t="s">
        <v>106</v>
      </c>
      <c r="L526" s="26">
        <v>3.5</v>
      </c>
      <c r="M526" s="32">
        <v>3200000</v>
      </c>
      <c r="N526" s="30">
        <f>+M526*L526</f>
        <v>11200000</v>
      </c>
      <c r="O526" s="36" t="s">
        <v>545</v>
      </c>
      <c r="P526" s="31" t="s">
        <v>35</v>
      </c>
      <c r="Q526" s="26" t="s">
        <v>36</v>
      </c>
      <c r="R526" s="78" t="s">
        <v>37</v>
      </c>
    </row>
    <row r="527" spans="1:18" s="37" customFormat="1" ht="120" x14ac:dyDescent="0.25">
      <c r="A527" s="77" t="s">
        <v>492</v>
      </c>
      <c r="B527" s="31" t="s">
        <v>493</v>
      </c>
      <c r="C527" s="31" t="s">
        <v>494</v>
      </c>
      <c r="D527" s="31" t="s">
        <v>508</v>
      </c>
      <c r="E527" s="31" t="s">
        <v>542</v>
      </c>
      <c r="F527" s="31">
        <v>80111600</v>
      </c>
      <c r="G527" s="49" t="s">
        <v>580</v>
      </c>
      <c r="H527" s="31" t="s">
        <v>30</v>
      </c>
      <c r="I527" s="31" t="s">
        <v>31</v>
      </c>
      <c r="J527" s="31" t="s">
        <v>32</v>
      </c>
      <c r="K527" s="31" t="s">
        <v>32</v>
      </c>
      <c r="L527" s="26">
        <v>7</v>
      </c>
      <c r="M527" s="32">
        <v>4120000</v>
      </c>
      <c r="N527" s="30">
        <f t="shared" si="106"/>
        <v>28840000</v>
      </c>
      <c r="O527" s="36" t="s">
        <v>545</v>
      </c>
      <c r="P527" s="31" t="s">
        <v>35</v>
      </c>
      <c r="Q527" s="26" t="s">
        <v>36</v>
      </c>
      <c r="R527" s="78" t="s">
        <v>37</v>
      </c>
    </row>
    <row r="528" spans="1:18" s="37" customFormat="1" ht="120" x14ac:dyDescent="0.25">
      <c r="A528" s="77" t="s">
        <v>492</v>
      </c>
      <c r="B528" s="31" t="s">
        <v>493</v>
      </c>
      <c r="C528" s="31" t="s">
        <v>494</v>
      </c>
      <c r="D528" s="31" t="s">
        <v>508</v>
      </c>
      <c r="E528" s="31" t="s">
        <v>542</v>
      </c>
      <c r="F528" s="31">
        <v>80111600</v>
      </c>
      <c r="G528" s="49" t="s">
        <v>580</v>
      </c>
      <c r="H528" s="31" t="s">
        <v>30</v>
      </c>
      <c r="I528" s="31" t="s">
        <v>31</v>
      </c>
      <c r="J528" s="31" t="s">
        <v>106</v>
      </c>
      <c r="K528" s="31" t="s">
        <v>106</v>
      </c>
      <c r="L528" s="26">
        <v>4</v>
      </c>
      <c r="M528" s="32">
        <v>4120000</v>
      </c>
      <c r="N528" s="30">
        <v>16480000</v>
      </c>
      <c r="O528" s="36" t="s">
        <v>545</v>
      </c>
      <c r="P528" s="31" t="s">
        <v>35</v>
      </c>
      <c r="Q528" s="26" t="s">
        <v>36</v>
      </c>
      <c r="R528" s="78" t="s">
        <v>37</v>
      </c>
    </row>
    <row r="529" spans="1:18" s="37" customFormat="1" ht="120" x14ac:dyDescent="0.25">
      <c r="A529" s="77" t="s">
        <v>492</v>
      </c>
      <c r="B529" s="31" t="s">
        <v>493</v>
      </c>
      <c r="C529" s="31" t="s">
        <v>494</v>
      </c>
      <c r="D529" s="31" t="s">
        <v>508</v>
      </c>
      <c r="E529" s="31" t="s">
        <v>542</v>
      </c>
      <c r="F529" s="31">
        <v>80111600</v>
      </c>
      <c r="G529" s="49" t="s">
        <v>581</v>
      </c>
      <c r="H529" s="31" t="s">
        <v>30</v>
      </c>
      <c r="I529" s="31" t="s">
        <v>31</v>
      </c>
      <c r="J529" s="31" t="s">
        <v>32</v>
      </c>
      <c r="K529" s="31" t="s">
        <v>32</v>
      </c>
      <c r="L529" s="26">
        <v>7</v>
      </c>
      <c r="M529" s="32">
        <v>3400000</v>
      </c>
      <c r="N529" s="30">
        <f t="shared" si="106"/>
        <v>23800000</v>
      </c>
      <c r="O529" s="36" t="s">
        <v>545</v>
      </c>
      <c r="P529" s="31" t="s">
        <v>35</v>
      </c>
      <c r="Q529" s="26" t="s">
        <v>36</v>
      </c>
      <c r="R529" s="78" t="s">
        <v>37</v>
      </c>
    </row>
    <row r="530" spans="1:18" s="37" customFormat="1" ht="120" x14ac:dyDescent="0.25">
      <c r="A530" s="77" t="s">
        <v>492</v>
      </c>
      <c r="B530" s="31" t="s">
        <v>493</v>
      </c>
      <c r="C530" s="31" t="s">
        <v>494</v>
      </c>
      <c r="D530" s="31" t="s">
        <v>508</v>
      </c>
      <c r="E530" s="31" t="s">
        <v>542</v>
      </c>
      <c r="F530" s="31">
        <v>80111600</v>
      </c>
      <c r="G530" s="49" t="s">
        <v>582</v>
      </c>
      <c r="H530" s="31" t="s">
        <v>30</v>
      </c>
      <c r="I530" s="31" t="s">
        <v>31</v>
      </c>
      <c r="J530" s="31" t="s">
        <v>106</v>
      </c>
      <c r="K530" s="31" t="s">
        <v>106</v>
      </c>
      <c r="L530" s="26">
        <v>3.5</v>
      </c>
      <c r="M530" s="32">
        <v>3400000</v>
      </c>
      <c r="N530" s="30">
        <f>+M530*L530</f>
        <v>11900000</v>
      </c>
      <c r="O530" s="36" t="s">
        <v>545</v>
      </c>
      <c r="P530" s="31" t="s">
        <v>35</v>
      </c>
      <c r="Q530" s="26" t="s">
        <v>36</v>
      </c>
      <c r="R530" s="78" t="s">
        <v>37</v>
      </c>
    </row>
    <row r="531" spans="1:18" s="37" customFormat="1" ht="120" x14ac:dyDescent="0.25">
      <c r="A531" s="77" t="s">
        <v>492</v>
      </c>
      <c r="B531" s="31" t="s">
        <v>493</v>
      </c>
      <c r="C531" s="31" t="s">
        <v>494</v>
      </c>
      <c r="D531" s="31" t="s">
        <v>508</v>
      </c>
      <c r="E531" s="31" t="s">
        <v>542</v>
      </c>
      <c r="F531" s="31">
        <v>80111600</v>
      </c>
      <c r="G531" s="49" t="s">
        <v>583</v>
      </c>
      <c r="H531" s="31" t="s">
        <v>30</v>
      </c>
      <c r="I531" s="31" t="s">
        <v>31</v>
      </c>
      <c r="J531" s="31" t="s">
        <v>32</v>
      </c>
      <c r="K531" s="31" t="s">
        <v>32</v>
      </c>
      <c r="L531" s="26">
        <v>7</v>
      </c>
      <c r="M531" s="32">
        <v>2680000</v>
      </c>
      <c r="N531" s="30">
        <f t="shared" si="106"/>
        <v>18760000</v>
      </c>
      <c r="O531" s="36" t="s">
        <v>545</v>
      </c>
      <c r="P531" s="31" t="s">
        <v>35</v>
      </c>
      <c r="Q531" s="26" t="s">
        <v>36</v>
      </c>
      <c r="R531" s="78" t="s">
        <v>37</v>
      </c>
    </row>
    <row r="532" spans="1:18" s="37" customFormat="1" ht="135" x14ac:dyDescent="0.25">
      <c r="A532" s="77" t="s">
        <v>492</v>
      </c>
      <c r="B532" s="31" t="s">
        <v>493</v>
      </c>
      <c r="C532" s="31" t="s">
        <v>494</v>
      </c>
      <c r="D532" s="31" t="s">
        <v>508</v>
      </c>
      <c r="E532" s="31" t="s">
        <v>542</v>
      </c>
      <c r="F532" s="31">
        <v>80111600</v>
      </c>
      <c r="G532" s="49" t="s">
        <v>584</v>
      </c>
      <c r="H532" s="31" t="s">
        <v>30</v>
      </c>
      <c r="I532" s="31" t="s">
        <v>31</v>
      </c>
      <c r="J532" s="31" t="s">
        <v>63</v>
      </c>
      <c r="K532" s="31" t="s">
        <v>539</v>
      </c>
      <c r="L532" s="31" t="s">
        <v>585</v>
      </c>
      <c r="M532" s="32">
        <v>2680000</v>
      </c>
      <c r="N532" s="30">
        <v>8665333</v>
      </c>
      <c r="O532" s="36" t="s">
        <v>545</v>
      </c>
      <c r="P532" s="31" t="s">
        <v>35</v>
      </c>
      <c r="Q532" s="26" t="s">
        <v>36</v>
      </c>
      <c r="R532" s="78" t="s">
        <v>37</v>
      </c>
    </row>
    <row r="533" spans="1:18" s="37" customFormat="1" ht="120" x14ac:dyDescent="0.25">
      <c r="A533" s="77" t="s">
        <v>492</v>
      </c>
      <c r="B533" s="31" t="s">
        <v>493</v>
      </c>
      <c r="C533" s="31" t="s">
        <v>494</v>
      </c>
      <c r="D533" s="31" t="s">
        <v>508</v>
      </c>
      <c r="E533" s="31" t="s">
        <v>542</v>
      </c>
      <c r="F533" s="31">
        <v>80111600</v>
      </c>
      <c r="G533" s="49" t="s">
        <v>586</v>
      </c>
      <c r="H533" s="31" t="s">
        <v>30</v>
      </c>
      <c r="I533" s="31" t="s">
        <v>31</v>
      </c>
      <c r="J533" s="31" t="s">
        <v>32</v>
      </c>
      <c r="K533" s="31" t="s">
        <v>32</v>
      </c>
      <c r="L533" s="26">
        <v>7</v>
      </c>
      <c r="M533" s="32">
        <v>3420000</v>
      </c>
      <c r="N533" s="30">
        <f t="shared" si="106"/>
        <v>23940000</v>
      </c>
      <c r="O533" s="36" t="s">
        <v>545</v>
      </c>
      <c r="P533" s="31" t="s">
        <v>35</v>
      </c>
      <c r="Q533" s="26" t="s">
        <v>36</v>
      </c>
      <c r="R533" s="78" t="s">
        <v>37</v>
      </c>
    </row>
    <row r="534" spans="1:18" s="37" customFormat="1" ht="120" x14ac:dyDescent="0.25">
      <c r="A534" s="77" t="s">
        <v>492</v>
      </c>
      <c r="B534" s="31" t="s">
        <v>493</v>
      </c>
      <c r="C534" s="31" t="s">
        <v>494</v>
      </c>
      <c r="D534" s="31" t="s">
        <v>508</v>
      </c>
      <c r="E534" s="31" t="s">
        <v>542</v>
      </c>
      <c r="F534" s="31">
        <v>80111600</v>
      </c>
      <c r="G534" s="49" t="s">
        <v>587</v>
      </c>
      <c r="H534" s="31" t="s">
        <v>30</v>
      </c>
      <c r="I534" s="31" t="s">
        <v>31</v>
      </c>
      <c r="J534" s="31" t="s">
        <v>106</v>
      </c>
      <c r="K534" s="31" t="s">
        <v>106</v>
      </c>
      <c r="L534" s="26">
        <v>3</v>
      </c>
      <c r="M534" s="32">
        <v>3420000</v>
      </c>
      <c r="N534" s="30">
        <v>10260000</v>
      </c>
      <c r="O534" s="36" t="s">
        <v>545</v>
      </c>
      <c r="P534" s="31" t="s">
        <v>35</v>
      </c>
      <c r="Q534" s="26" t="s">
        <v>36</v>
      </c>
      <c r="R534" s="78" t="s">
        <v>37</v>
      </c>
    </row>
    <row r="535" spans="1:18" s="37" customFormat="1" ht="135" x14ac:dyDescent="0.25">
      <c r="A535" s="77" t="s">
        <v>492</v>
      </c>
      <c r="B535" s="31" t="s">
        <v>493</v>
      </c>
      <c r="C535" s="31" t="s">
        <v>494</v>
      </c>
      <c r="D535" s="31" t="s">
        <v>508</v>
      </c>
      <c r="E535" s="31" t="s">
        <v>542</v>
      </c>
      <c r="F535" s="31">
        <v>80111600</v>
      </c>
      <c r="G535" s="49" t="s">
        <v>588</v>
      </c>
      <c r="H535" s="31" t="s">
        <v>43</v>
      </c>
      <c r="I535" s="31" t="s">
        <v>31</v>
      </c>
      <c r="J535" s="31" t="s">
        <v>32</v>
      </c>
      <c r="K535" s="31" t="s">
        <v>32</v>
      </c>
      <c r="L535" s="26">
        <v>7</v>
      </c>
      <c r="M535" s="32">
        <v>4330000</v>
      </c>
      <c r="N535" s="30">
        <f t="shared" si="106"/>
        <v>30310000</v>
      </c>
      <c r="O535" s="36" t="s">
        <v>545</v>
      </c>
      <c r="P535" s="31" t="s">
        <v>35</v>
      </c>
      <c r="Q535" s="26" t="s">
        <v>36</v>
      </c>
      <c r="R535" s="78" t="s">
        <v>37</v>
      </c>
    </row>
    <row r="536" spans="1:18" s="37" customFormat="1" ht="135" x14ac:dyDescent="0.25">
      <c r="A536" s="77" t="s">
        <v>492</v>
      </c>
      <c r="B536" s="31" t="s">
        <v>493</v>
      </c>
      <c r="C536" s="31" t="s">
        <v>494</v>
      </c>
      <c r="D536" s="31" t="s">
        <v>508</v>
      </c>
      <c r="E536" s="31" t="s">
        <v>542</v>
      </c>
      <c r="F536" s="31">
        <v>80111600</v>
      </c>
      <c r="G536" s="49" t="s">
        <v>588</v>
      </c>
      <c r="H536" s="31" t="s">
        <v>43</v>
      </c>
      <c r="I536" s="31" t="s">
        <v>31</v>
      </c>
      <c r="J536" s="31" t="s">
        <v>63</v>
      </c>
      <c r="K536" s="31" t="s">
        <v>539</v>
      </c>
      <c r="L536" s="26">
        <v>4.5</v>
      </c>
      <c r="M536" s="32">
        <v>4330000</v>
      </c>
      <c r="N536" s="30">
        <v>19485000</v>
      </c>
      <c r="O536" s="36" t="s">
        <v>545</v>
      </c>
      <c r="P536" s="31" t="s">
        <v>35</v>
      </c>
      <c r="Q536" s="26" t="s">
        <v>36</v>
      </c>
      <c r="R536" s="78" t="s">
        <v>37</v>
      </c>
    </row>
    <row r="537" spans="1:18" s="37" customFormat="1" ht="120" x14ac:dyDescent="0.25">
      <c r="A537" s="77" t="s">
        <v>492</v>
      </c>
      <c r="B537" s="31" t="s">
        <v>493</v>
      </c>
      <c r="C537" s="31" t="s">
        <v>494</v>
      </c>
      <c r="D537" s="31" t="s">
        <v>508</v>
      </c>
      <c r="E537" s="31" t="s">
        <v>542</v>
      </c>
      <c r="F537" s="31">
        <v>80111600</v>
      </c>
      <c r="G537" s="49" t="s">
        <v>589</v>
      </c>
      <c r="H537" s="31" t="s">
        <v>43</v>
      </c>
      <c r="I537" s="31" t="s">
        <v>31</v>
      </c>
      <c r="J537" s="31" t="s">
        <v>32</v>
      </c>
      <c r="K537" s="31" t="s">
        <v>32</v>
      </c>
      <c r="L537" s="26">
        <v>7</v>
      </c>
      <c r="M537" s="32">
        <v>2600000</v>
      </c>
      <c r="N537" s="30">
        <f t="shared" si="106"/>
        <v>18200000</v>
      </c>
      <c r="O537" s="36" t="s">
        <v>545</v>
      </c>
      <c r="P537" s="31" t="s">
        <v>35</v>
      </c>
      <c r="Q537" s="26" t="s">
        <v>36</v>
      </c>
      <c r="R537" s="78" t="s">
        <v>37</v>
      </c>
    </row>
    <row r="538" spans="1:18" s="37" customFormat="1" ht="120" x14ac:dyDescent="0.25">
      <c r="A538" s="77" t="s">
        <v>492</v>
      </c>
      <c r="B538" s="31" t="s">
        <v>493</v>
      </c>
      <c r="C538" s="31" t="s">
        <v>494</v>
      </c>
      <c r="D538" s="31" t="s">
        <v>508</v>
      </c>
      <c r="E538" s="31" t="s">
        <v>542</v>
      </c>
      <c r="F538" s="31">
        <v>80111600</v>
      </c>
      <c r="G538" s="49" t="s">
        <v>589</v>
      </c>
      <c r="H538" s="31" t="s">
        <v>43</v>
      </c>
      <c r="I538" s="31" t="s">
        <v>31</v>
      </c>
      <c r="J538" s="31" t="s">
        <v>63</v>
      </c>
      <c r="K538" s="31" t="s">
        <v>539</v>
      </c>
      <c r="L538" s="26">
        <v>4</v>
      </c>
      <c r="M538" s="32">
        <v>2600000</v>
      </c>
      <c r="N538" s="30">
        <v>10400000</v>
      </c>
      <c r="O538" s="36" t="s">
        <v>545</v>
      </c>
      <c r="P538" s="31" t="s">
        <v>35</v>
      </c>
      <c r="Q538" s="26" t="s">
        <v>36</v>
      </c>
      <c r="R538" s="78" t="s">
        <v>37</v>
      </c>
    </row>
    <row r="539" spans="1:18" s="37" customFormat="1" ht="135" x14ac:dyDescent="0.25">
      <c r="A539" s="77" t="s">
        <v>492</v>
      </c>
      <c r="B539" s="31" t="s">
        <v>493</v>
      </c>
      <c r="C539" s="31" t="s">
        <v>494</v>
      </c>
      <c r="D539" s="31" t="s">
        <v>508</v>
      </c>
      <c r="E539" s="31" t="s">
        <v>542</v>
      </c>
      <c r="F539" s="31">
        <v>80111600</v>
      </c>
      <c r="G539" s="49" t="s">
        <v>590</v>
      </c>
      <c r="H539" s="31" t="s">
        <v>43</v>
      </c>
      <c r="I539" s="31" t="s">
        <v>31</v>
      </c>
      <c r="J539" s="31" t="s">
        <v>32</v>
      </c>
      <c r="K539" s="31" t="s">
        <v>32</v>
      </c>
      <c r="L539" s="26">
        <v>7</v>
      </c>
      <c r="M539" s="32">
        <v>4490000</v>
      </c>
      <c r="N539" s="30">
        <f t="shared" si="106"/>
        <v>31430000</v>
      </c>
      <c r="O539" s="36" t="s">
        <v>545</v>
      </c>
      <c r="P539" s="31" t="s">
        <v>35</v>
      </c>
      <c r="Q539" s="26" t="s">
        <v>36</v>
      </c>
      <c r="R539" s="78" t="s">
        <v>37</v>
      </c>
    </row>
    <row r="540" spans="1:18" s="37" customFormat="1" ht="135" x14ac:dyDescent="0.25">
      <c r="A540" s="77" t="s">
        <v>492</v>
      </c>
      <c r="B540" s="31" t="s">
        <v>493</v>
      </c>
      <c r="C540" s="31" t="s">
        <v>494</v>
      </c>
      <c r="D540" s="31" t="s">
        <v>508</v>
      </c>
      <c r="E540" s="31" t="s">
        <v>542</v>
      </c>
      <c r="F540" s="31">
        <v>80111600</v>
      </c>
      <c r="G540" s="49" t="s">
        <v>590</v>
      </c>
      <c r="H540" s="31" t="s">
        <v>43</v>
      </c>
      <c r="I540" s="31" t="s">
        <v>31</v>
      </c>
      <c r="J540" s="31" t="s">
        <v>63</v>
      </c>
      <c r="K540" s="31" t="s">
        <v>539</v>
      </c>
      <c r="L540" s="26">
        <v>5</v>
      </c>
      <c r="M540" s="32">
        <v>4490000</v>
      </c>
      <c r="N540" s="30">
        <v>22450000</v>
      </c>
      <c r="O540" s="36" t="s">
        <v>545</v>
      </c>
      <c r="P540" s="31" t="s">
        <v>35</v>
      </c>
      <c r="Q540" s="26" t="s">
        <v>36</v>
      </c>
      <c r="R540" s="78" t="s">
        <v>37</v>
      </c>
    </row>
    <row r="541" spans="1:18" s="37" customFormat="1" ht="120" x14ac:dyDescent="0.25">
      <c r="A541" s="77" t="s">
        <v>492</v>
      </c>
      <c r="B541" s="31" t="s">
        <v>493</v>
      </c>
      <c r="C541" s="31" t="s">
        <v>494</v>
      </c>
      <c r="D541" s="31" t="s">
        <v>508</v>
      </c>
      <c r="E541" s="31" t="s">
        <v>542</v>
      </c>
      <c r="F541" s="31">
        <v>80111600</v>
      </c>
      <c r="G541" s="49" t="s">
        <v>196</v>
      </c>
      <c r="H541" s="31" t="s">
        <v>30</v>
      </c>
      <c r="I541" s="31" t="s">
        <v>197</v>
      </c>
      <c r="J541" s="31" t="s">
        <v>39</v>
      </c>
      <c r="K541" s="31" t="s">
        <v>64</v>
      </c>
      <c r="L541" s="31">
        <v>8</v>
      </c>
      <c r="M541" s="53" t="s">
        <v>37</v>
      </c>
      <c r="N541" s="30">
        <v>2000000</v>
      </c>
      <c r="O541" s="36" t="s">
        <v>545</v>
      </c>
      <c r="P541" s="26" t="s">
        <v>35</v>
      </c>
      <c r="Q541" s="26" t="s">
        <v>36</v>
      </c>
      <c r="R541" s="78" t="s">
        <v>37</v>
      </c>
    </row>
    <row r="542" spans="1:18" s="37" customFormat="1" ht="120" x14ac:dyDescent="0.25">
      <c r="A542" s="77" t="s">
        <v>492</v>
      </c>
      <c r="B542" s="31" t="s">
        <v>493</v>
      </c>
      <c r="C542" s="31" t="s">
        <v>494</v>
      </c>
      <c r="D542" s="31" t="s">
        <v>508</v>
      </c>
      <c r="E542" s="31" t="s">
        <v>542</v>
      </c>
      <c r="F542" s="31">
        <v>80111600</v>
      </c>
      <c r="G542" s="49" t="s">
        <v>591</v>
      </c>
      <c r="H542" s="31" t="s">
        <v>43</v>
      </c>
      <c r="I542" s="31" t="s">
        <v>31</v>
      </c>
      <c r="J542" s="31" t="s">
        <v>32</v>
      </c>
      <c r="K542" s="31" t="s">
        <v>32</v>
      </c>
      <c r="L542" s="26">
        <v>7</v>
      </c>
      <c r="M542" s="32">
        <v>2600000</v>
      </c>
      <c r="N542" s="30">
        <f t="shared" ref="N542:N621" si="108">+L542*M542</f>
        <v>18200000</v>
      </c>
      <c r="O542" s="36" t="s">
        <v>545</v>
      </c>
      <c r="P542" s="31" t="s">
        <v>35</v>
      </c>
      <c r="Q542" s="26" t="s">
        <v>36</v>
      </c>
      <c r="R542" s="78" t="s">
        <v>37</v>
      </c>
    </row>
    <row r="543" spans="1:18" s="37" customFormat="1" ht="120" x14ac:dyDescent="0.25">
      <c r="A543" s="77" t="s">
        <v>492</v>
      </c>
      <c r="B543" s="31" t="s">
        <v>493</v>
      </c>
      <c r="C543" s="31" t="s">
        <v>494</v>
      </c>
      <c r="D543" s="31" t="s">
        <v>508</v>
      </c>
      <c r="E543" s="31" t="s">
        <v>542</v>
      </c>
      <c r="F543" s="31">
        <v>80111600</v>
      </c>
      <c r="G543" s="49" t="s">
        <v>591</v>
      </c>
      <c r="H543" s="31" t="s">
        <v>43</v>
      </c>
      <c r="I543" s="31" t="s">
        <v>31</v>
      </c>
      <c r="J543" s="31" t="s">
        <v>63</v>
      </c>
      <c r="K543" s="31" t="s">
        <v>539</v>
      </c>
      <c r="L543" s="26">
        <v>4.5</v>
      </c>
      <c r="M543" s="32">
        <v>2600000</v>
      </c>
      <c r="N543" s="30">
        <v>11700000</v>
      </c>
      <c r="O543" s="36" t="s">
        <v>545</v>
      </c>
      <c r="P543" s="31" t="s">
        <v>35</v>
      </c>
      <c r="Q543" s="26" t="s">
        <v>36</v>
      </c>
      <c r="R543" s="78" t="s">
        <v>37</v>
      </c>
    </row>
    <row r="544" spans="1:18" s="37" customFormat="1" ht="120" x14ac:dyDescent="0.25">
      <c r="A544" s="77" t="s">
        <v>492</v>
      </c>
      <c r="B544" s="31" t="s">
        <v>493</v>
      </c>
      <c r="C544" s="38" t="s">
        <v>494</v>
      </c>
      <c r="D544" s="38" t="s">
        <v>592</v>
      </c>
      <c r="E544" s="38" t="s">
        <v>593</v>
      </c>
      <c r="F544" s="31">
        <v>80111600</v>
      </c>
      <c r="G544" s="49" t="s">
        <v>594</v>
      </c>
      <c r="H544" s="31" t="s">
        <v>30</v>
      </c>
      <c r="I544" s="31" t="s">
        <v>31</v>
      </c>
      <c r="J544" s="31" t="s">
        <v>54</v>
      </c>
      <c r="K544" s="31" t="s">
        <v>54</v>
      </c>
      <c r="L544" s="26">
        <v>7</v>
      </c>
      <c r="M544" s="32">
        <v>4277000</v>
      </c>
      <c r="N544" s="30">
        <f t="shared" ref="N544" si="109">+L544*M544</f>
        <v>29939000</v>
      </c>
      <c r="O544" s="31" t="s">
        <v>449</v>
      </c>
      <c r="P544" s="31" t="s">
        <v>35</v>
      </c>
      <c r="Q544" s="26" t="s">
        <v>36</v>
      </c>
      <c r="R544" s="78" t="s">
        <v>37</v>
      </c>
    </row>
    <row r="545" spans="1:18" s="37" customFormat="1" ht="120" x14ac:dyDescent="0.25">
      <c r="A545" s="77" t="s">
        <v>492</v>
      </c>
      <c r="B545" s="31" t="s">
        <v>493</v>
      </c>
      <c r="C545" s="38" t="s">
        <v>494</v>
      </c>
      <c r="D545" s="38" t="s">
        <v>592</v>
      </c>
      <c r="E545" s="38" t="s">
        <v>593</v>
      </c>
      <c r="F545" s="31">
        <v>80111600</v>
      </c>
      <c r="G545" s="49" t="s">
        <v>595</v>
      </c>
      <c r="H545" s="56" t="s">
        <v>30</v>
      </c>
      <c r="I545" s="56" t="s">
        <v>31</v>
      </c>
      <c r="J545" s="31" t="s">
        <v>130</v>
      </c>
      <c r="K545" s="31" t="s">
        <v>596</v>
      </c>
      <c r="L545" s="66">
        <v>3</v>
      </c>
      <c r="M545" s="63">
        <v>4277000</v>
      </c>
      <c r="N545" s="30">
        <v>12831000</v>
      </c>
      <c r="O545" s="31" t="s">
        <v>449</v>
      </c>
      <c r="P545" s="31" t="s">
        <v>35</v>
      </c>
      <c r="Q545" s="26" t="s">
        <v>36</v>
      </c>
      <c r="R545" s="78" t="s">
        <v>37</v>
      </c>
    </row>
    <row r="546" spans="1:18" s="37" customFormat="1" ht="120" x14ac:dyDescent="0.25">
      <c r="A546" s="77" t="s">
        <v>492</v>
      </c>
      <c r="B546" s="31" t="s">
        <v>493</v>
      </c>
      <c r="C546" s="38" t="s">
        <v>494</v>
      </c>
      <c r="D546" s="38" t="s">
        <v>592</v>
      </c>
      <c r="E546" s="38" t="s">
        <v>593</v>
      </c>
      <c r="F546" s="31">
        <v>80111600</v>
      </c>
      <c r="G546" s="49" t="s">
        <v>597</v>
      </c>
      <c r="H546" s="31" t="s">
        <v>30</v>
      </c>
      <c r="I546" s="31" t="s">
        <v>31</v>
      </c>
      <c r="J546" s="31" t="s">
        <v>54</v>
      </c>
      <c r="K546" s="31" t="s">
        <v>54</v>
      </c>
      <c r="L546" s="26">
        <v>7</v>
      </c>
      <c r="M546" s="32">
        <v>4700000</v>
      </c>
      <c r="N546" s="30">
        <f t="shared" ref="N546" si="110">+L546*M546</f>
        <v>32900000</v>
      </c>
      <c r="O546" s="31" t="s">
        <v>449</v>
      </c>
      <c r="P546" s="31" t="s">
        <v>35</v>
      </c>
      <c r="Q546" s="26" t="s">
        <v>36</v>
      </c>
      <c r="R546" s="78" t="s">
        <v>37</v>
      </c>
    </row>
    <row r="547" spans="1:18" s="37" customFormat="1" ht="120" x14ac:dyDescent="0.25">
      <c r="A547" s="77" t="s">
        <v>492</v>
      </c>
      <c r="B547" s="31" t="s">
        <v>493</v>
      </c>
      <c r="C547" s="38" t="s">
        <v>494</v>
      </c>
      <c r="D547" s="38" t="s">
        <v>592</v>
      </c>
      <c r="E547" s="38" t="s">
        <v>593</v>
      </c>
      <c r="F547" s="31">
        <v>80111600</v>
      </c>
      <c r="G547" s="49" t="s">
        <v>597</v>
      </c>
      <c r="H547" s="31" t="s">
        <v>30</v>
      </c>
      <c r="I547" s="31" t="s">
        <v>31</v>
      </c>
      <c r="J547" s="31" t="s">
        <v>38</v>
      </c>
      <c r="K547" s="31" t="s">
        <v>39</v>
      </c>
      <c r="L547" s="26">
        <v>6</v>
      </c>
      <c r="M547" s="32">
        <v>4700000</v>
      </c>
      <c r="N547" s="30">
        <f t="shared" si="108"/>
        <v>28200000</v>
      </c>
      <c r="O547" s="31" t="s">
        <v>449</v>
      </c>
      <c r="P547" s="31" t="s">
        <v>35</v>
      </c>
      <c r="Q547" s="26" t="s">
        <v>36</v>
      </c>
      <c r="R547" s="78" t="s">
        <v>37</v>
      </c>
    </row>
    <row r="548" spans="1:18" s="37" customFormat="1" ht="120" x14ac:dyDescent="0.25">
      <c r="A548" s="77" t="s">
        <v>492</v>
      </c>
      <c r="B548" s="31" t="s">
        <v>493</v>
      </c>
      <c r="C548" s="38" t="s">
        <v>494</v>
      </c>
      <c r="D548" s="38" t="s">
        <v>592</v>
      </c>
      <c r="E548" s="38" t="s">
        <v>593</v>
      </c>
      <c r="F548" s="31">
        <v>80111600</v>
      </c>
      <c r="G548" s="49" t="s">
        <v>598</v>
      </c>
      <c r="H548" s="31" t="s">
        <v>30</v>
      </c>
      <c r="I548" s="31" t="s">
        <v>31</v>
      </c>
      <c r="J548" s="31" t="s">
        <v>54</v>
      </c>
      <c r="K548" s="31" t="s">
        <v>54</v>
      </c>
      <c r="L548" s="26">
        <v>7</v>
      </c>
      <c r="M548" s="32">
        <v>3605000</v>
      </c>
      <c r="N548" s="30">
        <f t="shared" ref="N548" si="111">+L548*M548</f>
        <v>25235000</v>
      </c>
      <c r="O548" s="31" t="s">
        <v>449</v>
      </c>
      <c r="P548" s="31" t="s">
        <v>35</v>
      </c>
      <c r="Q548" s="26" t="s">
        <v>36</v>
      </c>
      <c r="R548" s="78" t="s">
        <v>37</v>
      </c>
    </row>
    <row r="549" spans="1:18" s="37" customFormat="1" ht="120" x14ac:dyDescent="0.25">
      <c r="A549" s="77" t="s">
        <v>492</v>
      </c>
      <c r="B549" s="31" t="s">
        <v>493</v>
      </c>
      <c r="C549" s="38" t="s">
        <v>494</v>
      </c>
      <c r="D549" s="38" t="s">
        <v>592</v>
      </c>
      <c r="E549" s="38" t="s">
        <v>593</v>
      </c>
      <c r="F549" s="31">
        <v>80111600</v>
      </c>
      <c r="G549" s="49" t="s">
        <v>598</v>
      </c>
      <c r="H549" s="31" t="s">
        <v>30</v>
      </c>
      <c r="I549" s="31" t="s">
        <v>31</v>
      </c>
      <c r="J549" s="31" t="s">
        <v>39</v>
      </c>
      <c r="K549" s="31" t="s">
        <v>39</v>
      </c>
      <c r="L549" s="26">
        <v>4</v>
      </c>
      <c r="M549" s="32">
        <v>3605000</v>
      </c>
      <c r="N549" s="30">
        <f t="shared" si="108"/>
        <v>14420000</v>
      </c>
      <c r="O549" s="31" t="s">
        <v>449</v>
      </c>
      <c r="P549" s="31" t="s">
        <v>35</v>
      </c>
      <c r="Q549" s="26" t="s">
        <v>36</v>
      </c>
      <c r="R549" s="78" t="s">
        <v>37</v>
      </c>
    </row>
    <row r="550" spans="1:18" s="37" customFormat="1" ht="120" x14ac:dyDescent="0.25">
      <c r="A550" s="77" t="s">
        <v>492</v>
      </c>
      <c r="B550" s="31" t="s">
        <v>493</v>
      </c>
      <c r="C550" s="38" t="s">
        <v>494</v>
      </c>
      <c r="D550" s="38" t="s">
        <v>592</v>
      </c>
      <c r="E550" s="38" t="s">
        <v>593</v>
      </c>
      <c r="F550" s="31">
        <v>80111600</v>
      </c>
      <c r="G550" s="49" t="s">
        <v>599</v>
      </c>
      <c r="H550" s="31" t="s">
        <v>30</v>
      </c>
      <c r="I550" s="31" t="s">
        <v>31</v>
      </c>
      <c r="J550" s="31" t="s">
        <v>54</v>
      </c>
      <c r="K550" s="31" t="s">
        <v>54</v>
      </c>
      <c r="L550" s="26">
        <v>7</v>
      </c>
      <c r="M550" s="32">
        <v>3090000</v>
      </c>
      <c r="N550" s="30">
        <f t="shared" ref="N550" si="112">+L550*M550</f>
        <v>21630000</v>
      </c>
      <c r="O550" s="31" t="s">
        <v>449</v>
      </c>
      <c r="P550" s="31" t="s">
        <v>35</v>
      </c>
      <c r="Q550" s="26" t="s">
        <v>36</v>
      </c>
      <c r="R550" s="78" t="s">
        <v>37</v>
      </c>
    </row>
    <row r="551" spans="1:18" s="37" customFormat="1" ht="120" x14ac:dyDescent="0.25">
      <c r="A551" s="77" t="s">
        <v>492</v>
      </c>
      <c r="B551" s="31" t="s">
        <v>493</v>
      </c>
      <c r="C551" s="38" t="s">
        <v>494</v>
      </c>
      <c r="D551" s="38" t="s">
        <v>592</v>
      </c>
      <c r="E551" s="38" t="s">
        <v>593</v>
      </c>
      <c r="F551" s="31">
        <v>80111600</v>
      </c>
      <c r="G551" s="49" t="s">
        <v>599</v>
      </c>
      <c r="H551" s="31" t="s">
        <v>30</v>
      </c>
      <c r="I551" s="31" t="s">
        <v>31</v>
      </c>
      <c r="J551" s="31" t="s">
        <v>38</v>
      </c>
      <c r="K551" s="31" t="s">
        <v>39</v>
      </c>
      <c r="L551" s="26">
        <v>4</v>
      </c>
      <c r="M551" s="32">
        <v>3090000</v>
      </c>
      <c r="N551" s="30">
        <f t="shared" si="108"/>
        <v>12360000</v>
      </c>
      <c r="O551" s="31" t="s">
        <v>449</v>
      </c>
      <c r="P551" s="31" t="s">
        <v>35</v>
      </c>
      <c r="Q551" s="26" t="s">
        <v>36</v>
      </c>
      <c r="R551" s="78" t="s">
        <v>37</v>
      </c>
    </row>
    <row r="552" spans="1:18" s="37" customFormat="1" ht="120" x14ac:dyDescent="0.25">
      <c r="A552" s="77" t="s">
        <v>492</v>
      </c>
      <c r="B552" s="31" t="s">
        <v>493</v>
      </c>
      <c r="C552" s="38" t="s">
        <v>494</v>
      </c>
      <c r="D552" s="38" t="s">
        <v>592</v>
      </c>
      <c r="E552" s="38" t="s">
        <v>593</v>
      </c>
      <c r="F552" s="31">
        <v>80111600</v>
      </c>
      <c r="G552" s="49" t="s">
        <v>600</v>
      </c>
      <c r="H552" s="31" t="s">
        <v>30</v>
      </c>
      <c r="I552" s="31" t="s">
        <v>31</v>
      </c>
      <c r="J552" s="31" t="s">
        <v>54</v>
      </c>
      <c r="K552" s="31" t="s">
        <v>54</v>
      </c>
      <c r="L552" s="31">
        <v>7</v>
      </c>
      <c r="M552" s="32">
        <v>3421001</v>
      </c>
      <c r="N552" s="30">
        <f t="shared" ref="N552" si="113">+L552*M552</f>
        <v>23947007</v>
      </c>
      <c r="O552" s="31" t="s">
        <v>449</v>
      </c>
      <c r="P552" s="31" t="s">
        <v>35</v>
      </c>
      <c r="Q552" s="26" t="s">
        <v>36</v>
      </c>
      <c r="R552" s="78" t="s">
        <v>37</v>
      </c>
    </row>
    <row r="553" spans="1:18" s="37" customFormat="1" ht="120" x14ac:dyDescent="0.25">
      <c r="A553" s="77" t="s">
        <v>492</v>
      </c>
      <c r="B553" s="31" t="s">
        <v>493</v>
      </c>
      <c r="C553" s="38" t="s">
        <v>494</v>
      </c>
      <c r="D553" s="38" t="s">
        <v>592</v>
      </c>
      <c r="E553" s="38" t="s">
        <v>593</v>
      </c>
      <c r="F553" s="31">
        <v>80111600</v>
      </c>
      <c r="G553" s="49" t="s">
        <v>601</v>
      </c>
      <c r="H553" s="31" t="s">
        <v>30</v>
      </c>
      <c r="I553" s="31" t="s">
        <v>31</v>
      </c>
      <c r="J553" s="31" t="s">
        <v>100</v>
      </c>
      <c r="K553" s="31" t="s">
        <v>100</v>
      </c>
      <c r="L553" s="31">
        <v>1</v>
      </c>
      <c r="M553" s="32">
        <v>3421001</v>
      </c>
      <c r="N553" s="30">
        <f t="shared" si="108"/>
        <v>3421001</v>
      </c>
      <c r="O553" s="31" t="s">
        <v>449</v>
      </c>
      <c r="P553" s="31" t="s">
        <v>35</v>
      </c>
      <c r="Q553" s="26" t="s">
        <v>36</v>
      </c>
      <c r="R553" s="78" t="s">
        <v>37</v>
      </c>
    </row>
    <row r="554" spans="1:18" s="37" customFormat="1" ht="120" x14ac:dyDescent="0.25">
      <c r="A554" s="77" t="s">
        <v>492</v>
      </c>
      <c r="B554" s="31" t="s">
        <v>493</v>
      </c>
      <c r="C554" s="38" t="s">
        <v>494</v>
      </c>
      <c r="D554" s="38" t="s">
        <v>592</v>
      </c>
      <c r="E554" s="38" t="s">
        <v>593</v>
      </c>
      <c r="F554" s="31">
        <v>80111600</v>
      </c>
      <c r="G554" s="49" t="s">
        <v>602</v>
      </c>
      <c r="H554" s="31" t="s">
        <v>30</v>
      </c>
      <c r="I554" s="31" t="s">
        <v>31</v>
      </c>
      <c r="J554" s="31" t="s">
        <v>54</v>
      </c>
      <c r="K554" s="31" t="s">
        <v>54</v>
      </c>
      <c r="L554" s="26">
        <v>7</v>
      </c>
      <c r="M554" s="32">
        <v>3421001</v>
      </c>
      <c r="N554" s="30">
        <f t="shared" ref="N554" si="114">+L554*M554</f>
        <v>23947007</v>
      </c>
      <c r="O554" s="31" t="s">
        <v>449</v>
      </c>
      <c r="P554" s="31" t="s">
        <v>35</v>
      </c>
      <c r="Q554" s="26" t="s">
        <v>36</v>
      </c>
      <c r="R554" s="78" t="s">
        <v>37</v>
      </c>
    </row>
    <row r="555" spans="1:18" s="37" customFormat="1" ht="120" x14ac:dyDescent="0.25">
      <c r="A555" s="77" t="s">
        <v>492</v>
      </c>
      <c r="B555" s="31" t="s">
        <v>493</v>
      </c>
      <c r="C555" s="38" t="s">
        <v>494</v>
      </c>
      <c r="D555" s="38" t="s">
        <v>592</v>
      </c>
      <c r="E555" s="38" t="s">
        <v>593</v>
      </c>
      <c r="F555" s="31">
        <v>80111600</v>
      </c>
      <c r="G555" s="49" t="s">
        <v>603</v>
      </c>
      <c r="H555" s="31" t="s">
        <v>30</v>
      </c>
      <c r="I555" s="31" t="s">
        <v>31</v>
      </c>
      <c r="J555" s="31" t="s">
        <v>100</v>
      </c>
      <c r="K555" s="31" t="s">
        <v>100</v>
      </c>
      <c r="L555" s="26">
        <v>3</v>
      </c>
      <c r="M555" s="32">
        <v>3421001</v>
      </c>
      <c r="N555" s="30">
        <f t="shared" si="108"/>
        <v>10263003</v>
      </c>
      <c r="O555" s="31" t="s">
        <v>449</v>
      </c>
      <c r="P555" s="31" t="s">
        <v>35</v>
      </c>
      <c r="Q555" s="26" t="s">
        <v>36</v>
      </c>
      <c r="R555" s="78" t="s">
        <v>37</v>
      </c>
    </row>
    <row r="556" spans="1:18" s="37" customFormat="1" ht="120" x14ac:dyDescent="0.25">
      <c r="A556" s="77" t="s">
        <v>492</v>
      </c>
      <c r="B556" s="31" t="s">
        <v>493</v>
      </c>
      <c r="C556" s="38" t="s">
        <v>494</v>
      </c>
      <c r="D556" s="38" t="s">
        <v>592</v>
      </c>
      <c r="E556" s="38" t="s">
        <v>593</v>
      </c>
      <c r="F556" s="31">
        <v>80111600</v>
      </c>
      <c r="G556" s="49" t="s">
        <v>604</v>
      </c>
      <c r="H556" s="31" t="s">
        <v>30</v>
      </c>
      <c r="I556" s="31" t="s">
        <v>31</v>
      </c>
      <c r="J556" s="31" t="s">
        <v>54</v>
      </c>
      <c r="K556" s="31" t="s">
        <v>54</v>
      </c>
      <c r="L556" s="26">
        <v>7</v>
      </c>
      <c r="M556" s="32">
        <v>3708000</v>
      </c>
      <c r="N556" s="30">
        <f t="shared" ref="N556" si="115">+L556*M556</f>
        <v>25956000</v>
      </c>
      <c r="O556" s="31" t="s">
        <v>449</v>
      </c>
      <c r="P556" s="31" t="s">
        <v>35</v>
      </c>
      <c r="Q556" s="26" t="s">
        <v>36</v>
      </c>
      <c r="R556" s="78" t="s">
        <v>37</v>
      </c>
    </row>
    <row r="557" spans="1:18" s="37" customFormat="1" ht="120" x14ac:dyDescent="0.25">
      <c r="A557" s="77" t="s">
        <v>492</v>
      </c>
      <c r="B557" s="31" t="s">
        <v>493</v>
      </c>
      <c r="C557" s="38" t="s">
        <v>494</v>
      </c>
      <c r="D557" s="38" t="s">
        <v>592</v>
      </c>
      <c r="E557" s="38" t="s">
        <v>593</v>
      </c>
      <c r="F557" s="31">
        <v>80111600</v>
      </c>
      <c r="G557" s="49" t="s">
        <v>605</v>
      </c>
      <c r="H557" s="31" t="s">
        <v>30</v>
      </c>
      <c r="I557" s="31" t="s">
        <v>31</v>
      </c>
      <c r="J557" s="31" t="s">
        <v>63</v>
      </c>
      <c r="K557" s="31" t="s">
        <v>64</v>
      </c>
      <c r="L557" s="26">
        <v>2</v>
      </c>
      <c r="M557" s="32">
        <v>3708000</v>
      </c>
      <c r="N557" s="30">
        <f t="shared" si="108"/>
        <v>7416000</v>
      </c>
      <c r="O557" s="31" t="s">
        <v>449</v>
      </c>
      <c r="P557" s="31" t="s">
        <v>35</v>
      </c>
      <c r="Q557" s="26" t="s">
        <v>36</v>
      </c>
      <c r="R557" s="78" t="s">
        <v>37</v>
      </c>
    </row>
    <row r="558" spans="1:18" s="37" customFormat="1" ht="120" x14ac:dyDescent="0.25">
      <c r="A558" s="77" t="s">
        <v>492</v>
      </c>
      <c r="B558" s="31" t="s">
        <v>493</v>
      </c>
      <c r="C558" s="38" t="s">
        <v>494</v>
      </c>
      <c r="D558" s="38" t="s">
        <v>592</v>
      </c>
      <c r="E558" s="38" t="s">
        <v>593</v>
      </c>
      <c r="F558" s="31">
        <v>80111600</v>
      </c>
      <c r="G558" s="49" t="s">
        <v>606</v>
      </c>
      <c r="H558" s="31" t="s">
        <v>30</v>
      </c>
      <c r="I558" s="31" t="s">
        <v>31</v>
      </c>
      <c r="J558" s="31" t="s">
        <v>54</v>
      </c>
      <c r="K558" s="31" t="s">
        <v>54</v>
      </c>
      <c r="L558" s="26">
        <v>7</v>
      </c>
      <c r="M558" s="32">
        <v>4277000</v>
      </c>
      <c r="N558" s="30">
        <f t="shared" ref="N558" si="116">+L558*M558</f>
        <v>29939000</v>
      </c>
      <c r="O558" s="31" t="s">
        <v>449</v>
      </c>
      <c r="P558" s="31" t="s">
        <v>35</v>
      </c>
      <c r="Q558" s="26" t="s">
        <v>36</v>
      </c>
      <c r="R558" s="78" t="s">
        <v>37</v>
      </c>
    </row>
    <row r="559" spans="1:18" s="37" customFormat="1" ht="120" x14ac:dyDescent="0.25">
      <c r="A559" s="77" t="s">
        <v>492</v>
      </c>
      <c r="B559" s="31" t="s">
        <v>493</v>
      </c>
      <c r="C559" s="38" t="s">
        <v>494</v>
      </c>
      <c r="D559" s="38" t="s">
        <v>592</v>
      </c>
      <c r="E559" s="38" t="s">
        <v>593</v>
      </c>
      <c r="F559" s="31">
        <v>80111600</v>
      </c>
      <c r="G559" s="49" t="s">
        <v>607</v>
      </c>
      <c r="H559" s="31" t="s">
        <v>30</v>
      </c>
      <c r="I559" s="31" t="s">
        <v>31</v>
      </c>
      <c r="J559" s="31" t="s">
        <v>63</v>
      </c>
      <c r="K559" s="31" t="s">
        <v>64</v>
      </c>
      <c r="L559" s="26">
        <v>2</v>
      </c>
      <c r="M559" s="32">
        <v>4277000</v>
      </c>
      <c r="N559" s="30">
        <f t="shared" si="108"/>
        <v>8554000</v>
      </c>
      <c r="O559" s="31" t="s">
        <v>449</v>
      </c>
      <c r="P559" s="31" t="s">
        <v>35</v>
      </c>
      <c r="Q559" s="26" t="s">
        <v>36</v>
      </c>
      <c r="R559" s="78" t="s">
        <v>37</v>
      </c>
    </row>
    <row r="560" spans="1:18" s="37" customFormat="1" ht="120" x14ac:dyDescent="0.25">
      <c r="A560" s="77" t="s">
        <v>492</v>
      </c>
      <c r="B560" s="31" t="s">
        <v>493</v>
      </c>
      <c r="C560" s="38" t="s">
        <v>494</v>
      </c>
      <c r="D560" s="38" t="s">
        <v>592</v>
      </c>
      <c r="E560" s="38" t="s">
        <v>593</v>
      </c>
      <c r="F560" s="31">
        <v>80111600</v>
      </c>
      <c r="G560" s="49" t="s">
        <v>608</v>
      </c>
      <c r="H560" s="31" t="s">
        <v>30</v>
      </c>
      <c r="I560" s="31" t="s">
        <v>31</v>
      </c>
      <c r="J560" s="31" t="s">
        <v>54</v>
      </c>
      <c r="K560" s="31" t="s">
        <v>54</v>
      </c>
      <c r="L560" s="26">
        <v>7</v>
      </c>
      <c r="M560" s="32">
        <v>4500000</v>
      </c>
      <c r="N560" s="30">
        <f t="shared" ref="N560" si="117">+L560*M560</f>
        <v>31500000</v>
      </c>
      <c r="O560" s="31" t="s">
        <v>449</v>
      </c>
      <c r="P560" s="31" t="s">
        <v>35</v>
      </c>
      <c r="Q560" s="26" t="s">
        <v>36</v>
      </c>
      <c r="R560" s="78" t="s">
        <v>37</v>
      </c>
    </row>
    <row r="561" spans="1:18" s="37" customFormat="1" ht="120" x14ac:dyDescent="0.25">
      <c r="A561" s="77" t="s">
        <v>492</v>
      </c>
      <c r="B561" s="31" t="s">
        <v>493</v>
      </c>
      <c r="C561" s="38" t="s">
        <v>494</v>
      </c>
      <c r="D561" s="38" t="s">
        <v>592</v>
      </c>
      <c r="E561" s="38" t="s">
        <v>593</v>
      </c>
      <c r="F561" s="31">
        <v>80111600</v>
      </c>
      <c r="G561" s="49" t="s">
        <v>608</v>
      </c>
      <c r="H561" s="31" t="s">
        <v>30</v>
      </c>
      <c r="I561" s="31" t="s">
        <v>31</v>
      </c>
      <c r="J561" s="31" t="s">
        <v>38</v>
      </c>
      <c r="K561" s="31" t="s">
        <v>39</v>
      </c>
      <c r="L561" s="26">
        <v>6</v>
      </c>
      <c r="M561" s="32">
        <v>4500000</v>
      </c>
      <c r="N561" s="30">
        <f t="shared" si="108"/>
        <v>27000000</v>
      </c>
      <c r="O561" s="31" t="s">
        <v>449</v>
      </c>
      <c r="P561" s="31" t="s">
        <v>35</v>
      </c>
      <c r="Q561" s="26" t="s">
        <v>36</v>
      </c>
      <c r="R561" s="78" t="s">
        <v>37</v>
      </c>
    </row>
    <row r="562" spans="1:18" s="37" customFormat="1" ht="120" x14ac:dyDescent="0.25">
      <c r="A562" s="77" t="s">
        <v>492</v>
      </c>
      <c r="B562" s="31" t="s">
        <v>493</v>
      </c>
      <c r="C562" s="38" t="s">
        <v>494</v>
      </c>
      <c r="D562" s="38" t="s">
        <v>592</v>
      </c>
      <c r="E562" s="38" t="s">
        <v>593</v>
      </c>
      <c r="F562" s="31">
        <v>80111600</v>
      </c>
      <c r="G562" s="49" t="s">
        <v>609</v>
      </c>
      <c r="H562" s="31" t="s">
        <v>30</v>
      </c>
      <c r="I562" s="31" t="s">
        <v>31</v>
      </c>
      <c r="J562" s="31" t="s">
        <v>54</v>
      </c>
      <c r="K562" s="31" t="s">
        <v>54</v>
      </c>
      <c r="L562" s="26">
        <v>10</v>
      </c>
      <c r="M562" s="32">
        <v>5000000</v>
      </c>
      <c r="N562" s="30">
        <f t="shared" ref="N562" si="118">+L562*M562</f>
        <v>50000000</v>
      </c>
      <c r="O562" s="31" t="s">
        <v>449</v>
      </c>
      <c r="P562" s="31" t="s">
        <v>35</v>
      </c>
      <c r="Q562" s="26" t="s">
        <v>36</v>
      </c>
      <c r="R562" s="78" t="s">
        <v>37</v>
      </c>
    </row>
    <row r="563" spans="1:18" s="37" customFormat="1" ht="120" x14ac:dyDescent="0.25">
      <c r="A563" s="77" t="s">
        <v>492</v>
      </c>
      <c r="B563" s="31" t="s">
        <v>493</v>
      </c>
      <c r="C563" s="38" t="s">
        <v>494</v>
      </c>
      <c r="D563" s="38" t="s">
        <v>508</v>
      </c>
      <c r="E563" s="38" t="s">
        <v>610</v>
      </c>
      <c r="F563" s="31">
        <v>80111600</v>
      </c>
      <c r="G563" s="49" t="s">
        <v>611</v>
      </c>
      <c r="H563" s="31" t="s">
        <v>30</v>
      </c>
      <c r="I563" s="31" t="s">
        <v>31</v>
      </c>
      <c r="J563" s="31" t="s">
        <v>54</v>
      </c>
      <c r="K563" s="31" t="s">
        <v>54</v>
      </c>
      <c r="L563" s="26">
        <v>7</v>
      </c>
      <c r="M563" s="32">
        <v>2138000</v>
      </c>
      <c r="N563" s="30">
        <f t="shared" ref="N563" si="119">+L563*M563</f>
        <v>14966000</v>
      </c>
      <c r="O563" s="31" t="s">
        <v>449</v>
      </c>
      <c r="P563" s="31" t="s">
        <v>35</v>
      </c>
      <c r="Q563" s="26" t="s">
        <v>36</v>
      </c>
      <c r="R563" s="78" t="s">
        <v>37</v>
      </c>
    </row>
    <row r="564" spans="1:18" s="37" customFormat="1" ht="120" x14ac:dyDescent="0.25">
      <c r="A564" s="77" t="s">
        <v>492</v>
      </c>
      <c r="B564" s="31" t="s">
        <v>493</v>
      </c>
      <c r="C564" s="38" t="s">
        <v>494</v>
      </c>
      <c r="D564" s="38" t="s">
        <v>508</v>
      </c>
      <c r="E564" s="38" t="s">
        <v>610</v>
      </c>
      <c r="F564" s="31">
        <v>80111600</v>
      </c>
      <c r="G564" s="49" t="s">
        <v>611</v>
      </c>
      <c r="H564" s="31" t="s">
        <v>30</v>
      </c>
      <c r="I564" s="31" t="s">
        <v>31</v>
      </c>
      <c r="J564" s="31" t="s">
        <v>38</v>
      </c>
      <c r="K564" s="31" t="s">
        <v>39</v>
      </c>
      <c r="L564" s="26">
        <v>2</v>
      </c>
      <c r="M564" s="32">
        <v>2138000</v>
      </c>
      <c r="N564" s="30">
        <f t="shared" si="108"/>
        <v>4276000</v>
      </c>
      <c r="O564" s="31" t="s">
        <v>449</v>
      </c>
      <c r="P564" s="31" t="s">
        <v>35</v>
      </c>
      <c r="Q564" s="26" t="s">
        <v>36</v>
      </c>
      <c r="R564" s="78" t="s">
        <v>37</v>
      </c>
    </row>
    <row r="565" spans="1:18" s="37" customFormat="1" ht="120" x14ac:dyDescent="0.25">
      <c r="A565" s="77" t="s">
        <v>492</v>
      </c>
      <c r="B565" s="31" t="s">
        <v>493</v>
      </c>
      <c r="C565" s="38" t="s">
        <v>494</v>
      </c>
      <c r="D565" s="38" t="s">
        <v>508</v>
      </c>
      <c r="E565" s="38" t="s">
        <v>610</v>
      </c>
      <c r="F565" s="31">
        <v>80111600</v>
      </c>
      <c r="G565" s="49" t="s">
        <v>611</v>
      </c>
      <c r="H565" s="31" t="s">
        <v>30</v>
      </c>
      <c r="I565" s="31" t="s">
        <v>31</v>
      </c>
      <c r="J565" s="31" t="s">
        <v>54</v>
      </c>
      <c r="K565" s="31" t="s">
        <v>54</v>
      </c>
      <c r="L565" s="26">
        <v>7</v>
      </c>
      <c r="M565" s="32">
        <v>2138000</v>
      </c>
      <c r="N565" s="30">
        <f t="shared" ref="N565" si="120">+L565*M565</f>
        <v>14966000</v>
      </c>
      <c r="O565" s="31" t="s">
        <v>449</v>
      </c>
      <c r="P565" s="31" t="s">
        <v>35</v>
      </c>
      <c r="Q565" s="26" t="s">
        <v>36</v>
      </c>
      <c r="R565" s="78" t="s">
        <v>37</v>
      </c>
    </row>
    <row r="566" spans="1:18" s="37" customFormat="1" ht="120" x14ac:dyDescent="0.25">
      <c r="A566" s="77" t="s">
        <v>492</v>
      </c>
      <c r="B566" s="31" t="s">
        <v>493</v>
      </c>
      <c r="C566" s="38" t="s">
        <v>494</v>
      </c>
      <c r="D566" s="38" t="s">
        <v>508</v>
      </c>
      <c r="E566" s="38" t="s">
        <v>610</v>
      </c>
      <c r="F566" s="31">
        <v>80111600</v>
      </c>
      <c r="G566" s="49" t="s">
        <v>612</v>
      </c>
      <c r="H566" s="31" t="s">
        <v>30</v>
      </c>
      <c r="I566" s="31" t="s">
        <v>31</v>
      </c>
      <c r="J566" s="31" t="s">
        <v>38</v>
      </c>
      <c r="K566" s="31" t="s">
        <v>39</v>
      </c>
      <c r="L566" s="26">
        <v>2</v>
      </c>
      <c r="M566" s="32">
        <v>2138000</v>
      </c>
      <c r="N566" s="30">
        <f t="shared" si="108"/>
        <v>4276000</v>
      </c>
      <c r="O566" s="31" t="s">
        <v>449</v>
      </c>
      <c r="P566" s="31" t="s">
        <v>35</v>
      </c>
      <c r="Q566" s="26" t="s">
        <v>36</v>
      </c>
      <c r="R566" s="78" t="s">
        <v>37</v>
      </c>
    </row>
    <row r="567" spans="1:18" s="37" customFormat="1" ht="120" x14ac:dyDescent="0.25">
      <c r="A567" s="77" t="s">
        <v>492</v>
      </c>
      <c r="B567" s="31" t="s">
        <v>493</v>
      </c>
      <c r="C567" s="38" t="s">
        <v>494</v>
      </c>
      <c r="D567" s="38" t="s">
        <v>508</v>
      </c>
      <c r="E567" s="38" t="s">
        <v>610</v>
      </c>
      <c r="F567" s="31">
        <v>80111600</v>
      </c>
      <c r="G567" s="49" t="s">
        <v>611</v>
      </c>
      <c r="H567" s="31" t="s">
        <v>30</v>
      </c>
      <c r="I567" s="31" t="s">
        <v>31</v>
      </c>
      <c r="J567" s="31" t="s">
        <v>54</v>
      </c>
      <c r="K567" s="31" t="s">
        <v>54</v>
      </c>
      <c r="L567" s="26">
        <v>7</v>
      </c>
      <c r="M567" s="32">
        <v>2138000</v>
      </c>
      <c r="N567" s="30">
        <f t="shared" ref="N567" si="121">+L567*M567</f>
        <v>14966000</v>
      </c>
      <c r="O567" s="31" t="s">
        <v>449</v>
      </c>
      <c r="P567" s="31" t="s">
        <v>35</v>
      </c>
      <c r="Q567" s="26" t="s">
        <v>36</v>
      </c>
      <c r="R567" s="78" t="s">
        <v>37</v>
      </c>
    </row>
    <row r="568" spans="1:18" s="37" customFormat="1" ht="120" x14ac:dyDescent="0.25">
      <c r="A568" s="77" t="s">
        <v>492</v>
      </c>
      <c r="B568" s="31" t="s">
        <v>493</v>
      </c>
      <c r="C568" s="38" t="s">
        <v>494</v>
      </c>
      <c r="D568" s="38" t="s">
        <v>508</v>
      </c>
      <c r="E568" s="38" t="s">
        <v>610</v>
      </c>
      <c r="F568" s="31">
        <v>80111600</v>
      </c>
      <c r="G568" s="49" t="s">
        <v>613</v>
      </c>
      <c r="H568" s="31" t="s">
        <v>30</v>
      </c>
      <c r="I568" s="31" t="s">
        <v>31</v>
      </c>
      <c r="J568" s="31" t="s">
        <v>38</v>
      </c>
      <c r="K568" s="31" t="s">
        <v>39</v>
      </c>
      <c r="L568" s="26">
        <v>2</v>
      </c>
      <c r="M568" s="32">
        <v>2138000</v>
      </c>
      <c r="N568" s="30">
        <f t="shared" si="108"/>
        <v>4276000</v>
      </c>
      <c r="O568" s="31" t="s">
        <v>449</v>
      </c>
      <c r="P568" s="31" t="s">
        <v>35</v>
      </c>
      <c r="Q568" s="26" t="s">
        <v>36</v>
      </c>
      <c r="R568" s="78" t="s">
        <v>37</v>
      </c>
    </row>
    <row r="569" spans="1:18" s="37" customFormat="1" ht="120" x14ac:dyDescent="0.25">
      <c r="A569" s="77" t="s">
        <v>492</v>
      </c>
      <c r="B569" s="31" t="s">
        <v>493</v>
      </c>
      <c r="C569" s="38" t="s">
        <v>494</v>
      </c>
      <c r="D569" s="38" t="s">
        <v>508</v>
      </c>
      <c r="E569" s="38" t="s">
        <v>610</v>
      </c>
      <c r="F569" s="31">
        <v>80111600</v>
      </c>
      <c r="G569" s="49" t="s">
        <v>611</v>
      </c>
      <c r="H569" s="31" t="s">
        <v>30</v>
      </c>
      <c r="I569" s="31" t="s">
        <v>31</v>
      </c>
      <c r="J569" s="31" t="s">
        <v>54</v>
      </c>
      <c r="K569" s="31" t="s">
        <v>54</v>
      </c>
      <c r="L569" s="26">
        <v>7</v>
      </c>
      <c r="M569" s="32">
        <v>2266000</v>
      </c>
      <c r="N569" s="30">
        <f t="shared" ref="N569" si="122">+L569*M569</f>
        <v>15862000</v>
      </c>
      <c r="O569" s="31" t="s">
        <v>449</v>
      </c>
      <c r="P569" s="31" t="s">
        <v>35</v>
      </c>
      <c r="Q569" s="26" t="s">
        <v>36</v>
      </c>
      <c r="R569" s="78" t="s">
        <v>37</v>
      </c>
    </row>
    <row r="570" spans="1:18" s="37" customFormat="1" ht="120" x14ac:dyDescent="0.25">
      <c r="A570" s="77" t="s">
        <v>492</v>
      </c>
      <c r="B570" s="31" t="s">
        <v>493</v>
      </c>
      <c r="C570" s="38" t="s">
        <v>494</v>
      </c>
      <c r="D570" s="38" t="s">
        <v>508</v>
      </c>
      <c r="E570" s="38" t="s">
        <v>610</v>
      </c>
      <c r="F570" s="31">
        <v>80111601</v>
      </c>
      <c r="G570" s="49" t="s">
        <v>614</v>
      </c>
      <c r="H570" s="31" t="s">
        <v>30</v>
      </c>
      <c r="I570" s="31" t="s">
        <v>31</v>
      </c>
      <c r="J570" s="31" t="s">
        <v>39</v>
      </c>
      <c r="K570" s="31" t="s">
        <v>332</v>
      </c>
      <c r="L570" s="26">
        <v>3.5</v>
      </c>
      <c r="M570" s="32">
        <v>2266000</v>
      </c>
      <c r="N570" s="30">
        <v>7931000</v>
      </c>
      <c r="O570" s="31" t="s">
        <v>449</v>
      </c>
      <c r="P570" s="31" t="s">
        <v>35</v>
      </c>
      <c r="Q570" s="26" t="s">
        <v>36</v>
      </c>
      <c r="R570" s="78" t="s">
        <v>37</v>
      </c>
    </row>
    <row r="571" spans="1:18" s="37" customFormat="1" ht="120" x14ac:dyDescent="0.25">
      <c r="A571" s="77" t="s">
        <v>492</v>
      </c>
      <c r="B571" s="31" t="s">
        <v>493</v>
      </c>
      <c r="C571" s="38" t="s">
        <v>494</v>
      </c>
      <c r="D571" s="38" t="s">
        <v>508</v>
      </c>
      <c r="E571" s="38" t="s">
        <v>610</v>
      </c>
      <c r="F571" s="31">
        <v>80111600</v>
      </c>
      <c r="G571" s="49" t="s">
        <v>611</v>
      </c>
      <c r="H571" s="31" t="s">
        <v>30</v>
      </c>
      <c r="I571" s="31" t="s">
        <v>31</v>
      </c>
      <c r="J571" s="31" t="s">
        <v>54</v>
      </c>
      <c r="K571" s="31" t="s">
        <v>54</v>
      </c>
      <c r="L571" s="26">
        <v>7</v>
      </c>
      <c r="M571" s="32">
        <v>2266000</v>
      </c>
      <c r="N571" s="30">
        <f t="shared" ref="N571" si="123">+L571*M571</f>
        <v>15862000</v>
      </c>
      <c r="O571" s="31" t="s">
        <v>449</v>
      </c>
      <c r="P571" s="31" t="s">
        <v>35</v>
      </c>
      <c r="Q571" s="26" t="s">
        <v>36</v>
      </c>
      <c r="R571" s="78" t="s">
        <v>37</v>
      </c>
    </row>
    <row r="572" spans="1:18" s="37" customFormat="1" ht="120" x14ac:dyDescent="0.25">
      <c r="A572" s="77" t="s">
        <v>492</v>
      </c>
      <c r="B572" s="31" t="s">
        <v>493</v>
      </c>
      <c r="C572" s="38" t="s">
        <v>494</v>
      </c>
      <c r="D572" s="38" t="s">
        <v>508</v>
      </c>
      <c r="E572" s="38" t="s">
        <v>610</v>
      </c>
      <c r="F572" s="31">
        <v>80111600</v>
      </c>
      <c r="G572" s="49" t="s">
        <v>611</v>
      </c>
      <c r="H572" s="31" t="s">
        <v>30</v>
      </c>
      <c r="I572" s="31" t="s">
        <v>31</v>
      </c>
      <c r="J572" s="31" t="s">
        <v>38</v>
      </c>
      <c r="K572" s="31" t="s">
        <v>39</v>
      </c>
      <c r="L572" s="26">
        <v>3</v>
      </c>
      <c r="M572" s="32">
        <v>2266000</v>
      </c>
      <c r="N572" s="30">
        <f t="shared" si="108"/>
        <v>6798000</v>
      </c>
      <c r="O572" s="31" t="s">
        <v>449</v>
      </c>
      <c r="P572" s="31" t="s">
        <v>35</v>
      </c>
      <c r="Q572" s="26" t="s">
        <v>36</v>
      </c>
      <c r="R572" s="78" t="s">
        <v>37</v>
      </c>
    </row>
    <row r="573" spans="1:18" s="37" customFormat="1" ht="120" x14ac:dyDescent="0.25">
      <c r="A573" s="77" t="s">
        <v>492</v>
      </c>
      <c r="B573" s="31" t="s">
        <v>493</v>
      </c>
      <c r="C573" s="38" t="s">
        <v>494</v>
      </c>
      <c r="D573" s="38" t="s">
        <v>508</v>
      </c>
      <c r="E573" s="38" t="s">
        <v>610</v>
      </c>
      <c r="F573" s="31">
        <v>80111600</v>
      </c>
      <c r="G573" s="49" t="s">
        <v>611</v>
      </c>
      <c r="H573" s="31" t="s">
        <v>30</v>
      </c>
      <c r="I573" s="31" t="s">
        <v>31</v>
      </c>
      <c r="J573" s="31" t="s">
        <v>54</v>
      </c>
      <c r="K573" s="31" t="s">
        <v>54</v>
      </c>
      <c r="L573" s="26">
        <v>7</v>
      </c>
      <c r="M573" s="32">
        <v>2138000</v>
      </c>
      <c r="N573" s="30">
        <f t="shared" ref="N573" si="124">+L573*M573</f>
        <v>14966000</v>
      </c>
      <c r="O573" s="31" t="s">
        <v>449</v>
      </c>
      <c r="P573" s="31" t="s">
        <v>35</v>
      </c>
      <c r="Q573" s="26" t="s">
        <v>36</v>
      </c>
      <c r="R573" s="78" t="s">
        <v>37</v>
      </c>
    </row>
    <row r="574" spans="1:18" s="37" customFormat="1" ht="120" x14ac:dyDescent="0.25">
      <c r="A574" s="77" t="s">
        <v>492</v>
      </c>
      <c r="B574" s="31" t="s">
        <v>493</v>
      </c>
      <c r="C574" s="38" t="s">
        <v>494</v>
      </c>
      <c r="D574" s="38" t="s">
        <v>508</v>
      </c>
      <c r="E574" s="38" t="s">
        <v>610</v>
      </c>
      <c r="F574" s="31">
        <v>80111600</v>
      </c>
      <c r="G574" s="49" t="s">
        <v>611</v>
      </c>
      <c r="H574" s="31" t="s">
        <v>30</v>
      </c>
      <c r="I574" s="31" t="s">
        <v>31</v>
      </c>
      <c r="J574" s="31" t="s">
        <v>63</v>
      </c>
      <c r="K574" s="31" t="s">
        <v>596</v>
      </c>
      <c r="L574" s="26">
        <v>2</v>
      </c>
      <c r="M574" s="32">
        <v>2138000</v>
      </c>
      <c r="N574" s="30">
        <f t="shared" si="108"/>
        <v>4276000</v>
      </c>
      <c r="O574" s="31" t="s">
        <v>449</v>
      </c>
      <c r="P574" s="31" t="s">
        <v>35</v>
      </c>
      <c r="Q574" s="26" t="s">
        <v>36</v>
      </c>
      <c r="R574" s="78" t="s">
        <v>37</v>
      </c>
    </row>
    <row r="575" spans="1:18" s="37" customFormat="1" ht="120" x14ac:dyDescent="0.25">
      <c r="A575" s="77" t="s">
        <v>492</v>
      </c>
      <c r="B575" s="31" t="s">
        <v>493</v>
      </c>
      <c r="C575" s="38" t="s">
        <v>494</v>
      </c>
      <c r="D575" s="38" t="s">
        <v>508</v>
      </c>
      <c r="E575" s="38" t="s">
        <v>610</v>
      </c>
      <c r="F575" s="31">
        <v>80111600</v>
      </c>
      <c r="G575" s="49" t="s">
        <v>611</v>
      </c>
      <c r="H575" s="31" t="s">
        <v>30</v>
      </c>
      <c r="I575" s="31" t="s">
        <v>31</v>
      </c>
      <c r="J575" s="31" t="s">
        <v>54</v>
      </c>
      <c r="K575" s="31" t="s">
        <v>54</v>
      </c>
      <c r="L575" s="26">
        <v>7</v>
      </c>
      <c r="M575" s="32">
        <v>2266000</v>
      </c>
      <c r="N575" s="30">
        <f t="shared" ref="N575" si="125">+L575*M575</f>
        <v>15862000</v>
      </c>
      <c r="O575" s="31" t="s">
        <v>449</v>
      </c>
      <c r="P575" s="31" t="s">
        <v>35</v>
      </c>
      <c r="Q575" s="26" t="s">
        <v>36</v>
      </c>
      <c r="R575" s="78" t="s">
        <v>37</v>
      </c>
    </row>
    <row r="576" spans="1:18" s="37" customFormat="1" ht="120" x14ac:dyDescent="0.25">
      <c r="A576" s="77" t="s">
        <v>492</v>
      </c>
      <c r="B576" s="31" t="s">
        <v>493</v>
      </c>
      <c r="C576" s="38" t="s">
        <v>494</v>
      </c>
      <c r="D576" s="38" t="s">
        <v>508</v>
      </c>
      <c r="E576" s="38" t="s">
        <v>610</v>
      </c>
      <c r="F576" s="31">
        <v>80111600</v>
      </c>
      <c r="G576" s="49" t="s">
        <v>615</v>
      </c>
      <c r="H576" s="31" t="s">
        <v>30</v>
      </c>
      <c r="I576" s="31" t="s">
        <v>31</v>
      </c>
      <c r="J576" s="31" t="s">
        <v>38</v>
      </c>
      <c r="K576" s="31" t="s">
        <v>39</v>
      </c>
      <c r="L576" s="26">
        <v>2</v>
      </c>
      <c r="M576" s="32">
        <v>2266000</v>
      </c>
      <c r="N576" s="30">
        <f t="shared" si="108"/>
        <v>4532000</v>
      </c>
      <c r="O576" s="31" t="s">
        <v>449</v>
      </c>
      <c r="P576" s="31" t="s">
        <v>35</v>
      </c>
      <c r="Q576" s="26" t="s">
        <v>36</v>
      </c>
      <c r="R576" s="78" t="s">
        <v>37</v>
      </c>
    </row>
    <row r="577" spans="1:18" s="37" customFormat="1" ht="120" x14ac:dyDescent="0.25">
      <c r="A577" s="77" t="s">
        <v>492</v>
      </c>
      <c r="B577" s="31" t="s">
        <v>493</v>
      </c>
      <c r="C577" s="38" t="s">
        <v>494</v>
      </c>
      <c r="D577" s="38" t="s">
        <v>508</v>
      </c>
      <c r="E577" s="38" t="s">
        <v>610</v>
      </c>
      <c r="F577" s="31">
        <v>80111600</v>
      </c>
      <c r="G577" s="49" t="s">
        <v>611</v>
      </c>
      <c r="H577" s="31" t="s">
        <v>30</v>
      </c>
      <c r="I577" s="31" t="s">
        <v>31</v>
      </c>
      <c r="J577" s="31" t="s">
        <v>54</v>
      </c>
      <c r="K577" s="31" t="s">
        <v>54</v>
      </c>
      <c r="L577" s="26">
        <v>7</v>
      </c>
      <c r="M577" s="32">
        <v>2266000</v>
      </c>
      <c r="N577" s="30">
        <f t="shared" ref="N577" si="126">+L577*M577</f>
        <v>15862000</v>
      </c>
      <c r="O577" s="31" t="s">
        <v>449</v>
      </c>
      <c r="P577" s="31" t="s">
        <v>35</v>
      </c>
      <c r="Q577" s="26" t="s">
        <v>36</v>
      </c>
      <c r="R577" s="78" t="s">
        <v>37</v>
      </c>
    </row>
    <row r="578" spans="1:18" s="37" customFormat="1" ht="120" x14ac:dyDescent="0.25">
      <c r="A578" s="77" t="s">
        <v>492</v>
      </c>
      <c r="B578" s="31" t="s">
        <v>493</v>
      </c>
      <c r="C578" s="38" t="s">
        <v>494</v>
      </c>
      <c r="D578" s="38" t="s">
        <v>508</v>
      </c>
      <c r="E578" s="38" t="s">
        <v>610</v>
      </c>
      <c r="F578" s="31">
        <v>80111600</v>
      </c>
      <c r="G578" s="49" t="s">
        <v>616</v>
      </c>
      <c r="H578" s="31" t="s">
        <v>30</v>
      </c>
      <c r="I578" s="31" t="s">
        <v>31</v>
      </c>
      <c r="J578" s="31" t="s">
        <v>38</v>
      </c>
      <c r="K578" s="31" t="s">
        <v>39</v>
      </c>
      <c r="L578" s="26">
        <v>2</v>
      </c>
      <c r="M578" s="32">
        <v>2266000</v>
      </c>
      <c r="N578" s="30">
        <f t="shared" si="108"/>
        <v>4532000</v>
      </c>
      <c r="O578" s="31" t="s">
        <v>449</v>
      </c>
      <c r="P578" s="31" t="s">
        <v>35</v>
      </c>
      <c r="Q578" s="26" t="s">
        <v>36</v>
      </c>
      <c r="R578" s="78" t="s">
        <v>37</v>
      </c>
    </row>
    <row r="579" spans="1:18" s="37" customFormat="1" ht="120" x14ac:dyDescent="0.25">
      <c r="A579" s="77" t="s">
        <v>492</v>
      </c>
      <c r="B579" s="31" t="s">
        <v>493</v>
      </c>
      <c r="C579" s="38" t="s">
        <v>494</v>
      </c>
      <c r="D579" s="38" t="s">
        <v>508</v>
      </c>
      <c r="E579" s="38" t="s">
        <v>610</v>
      </c>
      <c r="F579" s="31">
        <v>80111600</v>
      </c>
      <c r="G579" s="49" t="s">
        <v>611</v>
      </c>
      <c r="H579" s="31" t="s">
        <v>30</v>
      </c>
      <c r="I579" s="31" t="s">
        <v>31</v>
      </c>
      <c r="J579" s="31" t="s">
        <v>54</v>
      </c>
      <c r="K579" s="31" t="s">
        <v>54</v>
      </c>
      <c r="L579" s="26">
        <v>7</v>
      </c>
      <c r="M579" s="32">
        <v>2266000</v>
      </c>
      <c r="N579" s="30">
        <f t="shared" ref="N579" si="127">+L579*M579</f>
        <v>15862000</v>
      </c>
      <c r="O579" s="31" t="s">
        <v>449</v>
      </c>
      <c r="P579" s="31" t="s">
        <v>35</v>
      </c>
      <c r="Q579" s="26" t="s">
        <v>36</v>
      </c>
      <c r="R579" s="78" t="s">
        <v>37</v>
      </c>
    </row>
    <row r="580" spans="1:18" s="37" customFormat="1" ht="120" x14ac:dyDescent="0.25">
      <c r="A580" s="77" t="s">
        <v>492</v>
      </c>
      <c r="B580" s="31" t="s">
        <v>493</v>
      </c>
      <c r="C580" s="38" t="s">
        <v>494</v>
      </c>
      <c r="D580" s="38" t="s">
        <v>508</v>
      </c>
      <c r="E580" s="38" t="s">
        <v>610</v>
      </c>
      <c r="F580" s="31">
        <v>80111600</v>
      </c>
      <c r="G580" s="49" t="s">
        <v>617</v>
      </c>
      <c r="H580" s="56" t="s">
        <v>30</v>
      </c>
      <c r="I580" s="56" t="s">
        <v>31</v>
      </c>
      <c r="J580" s="31" t="s">
        <v>130</v>
      </c>
      <c r="K580" s="31" t="s">
        <v>596</v>
      </c>
      <c r="L580" s="66">
        <v>2</v>
      </c>
      <c r="M580" s="63">
        <v>2266000</v>
      </c>
      <c r="N580" s="30">
        <v>4532000</v>
      </c>
      <c r="O580" s="31" t="s">
        <v>449</v>
      </c>
      <c r="P580" s="31" t="s">
        <v>35</v>
      </c>
      <c r="Q580" s="26" t="s">
        <v>36</v>
      </c>
      <c r="R580" s="78" t="s">
        <v>37</v>
      </c>
    </row>
    <row r="581" spans="1:18" s="37" customFormat="1" ht="120" x14ac:dyDescent="0.25">
      <c r="A581" s="77" t="s">
        <v>492</v>
      </c>
      <c r="B581" s="31" t="s">
        <v>493</v>
      </c>
      <c r="C581" s="38" t="s">
        <v>494</v>
      </c>
      <c r="D581" s="38" t="s">
        <v>508</v>
      </c>
      <c r="E581" s="38" t="s">
        <v>610</v>
      </c>
      <c r="F581" s="31">
        <v>80111600</v>
      </c>
      <c r="G581" s="49" t="s">
        <v>611</v>
      </c>
      <c r="H581" s="31" t="s">
        <v>30</v>
      </c>
      <c r="I581" s="31" t="s">
        <v>31</v>
      </c>
      <c r="J581" s="31" t="s">
        <v>54</v>
      </c>
      <c r="K581" s="31" t="s">
        <v>54</v>
      </c>
      <c r="L581" s="26">
        <v>7</v>
      </c>
      <c r="M581" s="32">
        <v>2138000</v>
      </c>
      <c r="N581" s="30">
        <f t="shared" ref="N581" si="128">+L581*M581</f>
        <v>14966000</v>
      </c>
      <c r="O581" s="31" t="s">
        <v>449</v>
      </c>
      <c r="P581" s="31" t="s">
        <v>35</v>
      </c>
      <c r="Q581" s="26" t="s">
        <v>36</v>
      </c>
      <c r="R581" s="78" t="s">
        <v>37</v>
      </c>
    </row>
    <row r="582" spans="1:18" s="37" customFormat="1" ht="120" x14ac:dyDescent="0.25">
      <c r="A582" s="77" t="s">
        <v>492</v>
      </c>
      <c r="B582" s="31" t="s">
        <v>493</v>
      </c>
      <c r="C582" s="38" t="s">
        <v>494</v>
      </c>
      <c r="D582" s="38" t="s">
        <v>508</v>
      </c>
      <c r="E582" s="38" t="s">
        <v>610</v>
      </c>
      <c r="F582" s="31">
        <v>80111600</v>
      </c>
      <c r="G582" s="49" t="s">
        <v>611</v>
      </c>
      <c r="H582" s="56" t="s">
        <v>30</v>
      </c>
      <c r="I582" s="56" t="s">
        <v>31</v>
      </c>
      <c r="J582" s="31" t="s">
        <v>122</v>
      </c>
      <c r="K582" s="31" t="s">
        <v>64</v>
      </c>
      <c r="L582" s="66">
        <v>2</v>
      </c>
      <c r="M582" s="63">
        <v>2138000</v>
      </c>
      <c r="N582" s="30">
        <v>4276000</v>
      </c>
      <c r="O582" s="31" t="s">
        <v>449</v>
      </c>
      <c r="P582" s="31" t="s">
        <v>35</v>
      </c>
      <c r="Q582" s="26" t="s">
        <v>36</v>
      </c>
      <c r="R582" s="78" t="s">
        <v>37</v>
      </c>
    </row>
    <row r="583" spans="1:18" s="37" customFormat="1" ht="120" x14ac:dyDescent="0.25">
      <c r="A583" s="77" t="s">
        <v>492</v>
      </c>
      <c r="B583" s="31" t="s">
        <v>493</v>
      </c>
      <c r="C583" s="38" t="s">
        <v>494</v>
      </c>
      <c r="D583" s="38" t="s">
        <v>508</v>
      </c>
      <c r="E583" s="38" t="s">
        <v>610</v>
      </c>
      <c r="F583" s="31">
        <v>80111600</v>
      </c>
      <c r="G583" s="49" t="s">
        <v>618</v>
      </c>
      <c r="H583" s="31" t="s">
        <v>30</v>
      </c>
      <c r="I583" s="31" t="s">
        <v>31</v>
      </c>
      <c r="J583" s="31" t="s">
        <v>54</v>
      </c>
      <c r="K583" s="31" t="s">
        <v>54</v>
      </c>
      <c r="L583" s="31">
        <v>7</v>
      </c>
      <c r="M583" s="32">
        <v>4000000</v>
      </c>
      <c r="N583" s="30">
        <f t="shared" ref="N583" si="129">+L583*M583</f>
        <v>28000000</v>
      </c>
      <c r="O583" s="31" t="s">
        <v>449</v>
      </c>
      <c r="P583" s="31" t="s">
        <v>35</v>
      </c>
      <c r="Q583" s="26" t="s">
        <v>36</v>
      </c>
      <c r="R583" s="78" t="s">
        <v>37</v>
      </c>
    </row>
    <row r="584" spans="1:18" s="37" customFormat="1" ht="120" x14ac:dyDescent="0.25">
      <c r="A584" s="77" t="s">
        <v>492</v>
      </c>
      <c r="B584" s="31" t="s">
        <v>493</v>
      </c>
      <c r="C584" s="38" t="s">
        <v>494</v>
      </c>
      <c r="D584" s="38" t="s">
        <v>508</v>
      </c>
      <c r="E584" s="38" t="s">
        <v>610</v>
      </c>
      <c r="F584" s="31">
        <v>80111600</v>
      </c>
      <c r="G584" s="49" t="s">
        <v>619</v>
      </c>
      <c r="H584" s="31" t="s">
        <v>30</v>
      </c>
      <c r="I584" s="31" t="s">
        <v>31</v>
      </c>
      <c r="J584" s="31" t="s">
        <v>63</v>
      </c>
      <c r="K584" s="31" t="s">
        <v>64</v>
      </c>
      <c r="L584" s="31">
        <v>2</v>
      </c>
      <c r="M584" s="32">
        <v>4000000</v>
      </c>
      <c r="N584" s="30">
        <f t="shared" si="108"/>
        <v>8000000</v>
      </c>
      <c r="O584" s="31" t="s">
        <v>449</v>
      </c>
      <c r="P584" s="31" t="s">
        <v>35</v>
      </c>
      <c r="Q584" s="26" t="s">
        <v>36</v>
      </c>
      <c r="R584" s="78" t="s">
        <v>37</v>
      </c>
    </row>
    <row r="585" spans="1:18" s="37" customFormat="1" ht="120" x14ac:dyDescent="0.25">
      <c r="A585" s="77" t="s">
        <v>492</v>
      </c>
      <c r="B585" s="31" t="s">
        <v>493</v>
      </c>
      <c r="C585" s="38" t="s">
        <v>494</v>
      </c>
      <c r="D585" s="38" t="s">
        <v>508</v>
      </c>
      <c r="E585" s="38" t="s">
        <v>610</v>
      </c>
      <c r="F585" s="31">
        <v>80111600</v>
      </c>
      <c r="G585" s="49" t="s">
        <v>620</v>
      </c>
      <c r="H585" s="31" t="s">
        <v>30</v>
      </c>
      <c r="I585" s="31" t="s">
        <v>31</v>
      </c>
      <c r="J585" s="31" t="s">
        <v>54</v>
      </c>
      <c r="K585" s="31" t="s">
        <v>54</v>
      </c>
      <c r="L585" s="31">
        <v>7</v>
      </c>
      <c r="M585" s="32">
        <v>3849000</v>
      </c>
      <c r="N585" s="30">
        <f t="shared" ref="N585" si="130">+L585*M585</f>
        <v>26943000</v>
      </c>
      <c r="O585" s="31" t="s">
        <v>449</v>
      </c>
      <c r="P585" s="31" t="s">
        <v>35</v>
      </c>
      <c r="Q585" s="26" t="s">
        <v>36</v>
      </c>
      <c r="R585" s="78" t="s">
        <v>37</v>
      </c>
    </row>
    <row r="586" spans="1:18" s="37" customFormat="1" ht="120" x14ac:dyDescent="0.25">
      <c r="A586" s="77" t="s">
        <v>492</v>
      </c>
      <c r="B586" s="31" t="s">
        <v>493</v>
      </c>
      <c r="C586" s="38" t="s">
        <v>494</v>
      </c>
      <c r="D586" s="38" t="s">
        <v>508</v>
      </c>
      <c r="E586" s="38" t="s">
        <v>610</v>
      </c>
      <c r="F586" s="31">
        <v>80111600</v>
      </c>
      <c r="G586" s="49" t="s">
        <v>620</v>
      </c>
      <c r="H586" s="31" t="s">
        <v>30</v>
      </c>
      <c r="I586" s="31" t="s">
        <v>31</v>
      </c>
      <c r="J586" s="31" t="s">
        <v>125</v>
      </c>
      <c r="K586" s="31" t="s">
        <v>91</v>
      </c>
      <c r="L586" s="31">
        <v>3</v>
      </c>
      <c r="M586" s="32">
        <v>3849000</v>
      </c>
      <c r="N586" s="30">
        <f t="shared" si="108"/>
        <v>11547000</v>
      </c>
      <c r="O586" s="31" t="s">
        <v>449</v>
      </c>
      <c r="P586" s="31" t="s">
        <v>35</v>
      </c>
      <c r="Q586" s="26" t="s">
        <v>36</v>
      </c>
      <c r="R586" s="78" t="s">
        <v>37</v>
      </c>
    </row>
    <row r="587" spans="1:18" s="37" customFormat="1" ht="120" x14ac:dyDescent="0.25">
      <c r="A587" s="77" t="s">
        <v>492</v>
      </c>
      <c r="B587" s="31" t="s">
        <v>493</v>
      </c>
      <c r="C587" s="38" t="s">
        <v>494</v>
      </c>
      <c r="D587" s="38" t="s">
        <v>508</v>
      </c>
      <c r="E587" s="38" t="s">
        <v>610</v>
      </c>
      <c r="F587" s="31">
        <v>80111600</v>
      </c>
      <c r="G587" s="49" t="s">
        <v>611</v>
      </c>
      <c r="H587" s="56" t="s">
        <v>30</v>
      </c>
      <c r="I587" s="56" t="s">
        <v>31</v>
      </c>
      <c r="J587" s="31" t="s">
        <v>122</v>
      </c>
      <c r="K587" s="31" t="s">
        <v>64</v>
      </c>
      <c r="L587" s="56">
        <v>3</v>
      </c>
      <c r="M587" s="63">
        <v>2266000</v>
      </c>
      <c r="N587" s="30">
        <f>+M587*L587</f>
        <v>6798000</v>
      </c>
      <c r="O587" s="31" t="s">
        <v>449</v>
      </c>
      <c r="P587" s="31" t="s">
        <v>35</v>
      </c>
      <c r="Q587" s="26" t="s">
        <v>36</v>
      </c>
      <c r="R587" s="78" t="s">
        <v>37</v>
      </c>
    </row>
    <row r="588" spans="1:18" s="37" customFormat="1" ht="120" x14ac:dyDescent="0.25">
      <c r="A588" s="77" t="s">
        <v>492</v>
      </c>
      <c r="B588" s="31" t="s">
        <v>493</v>
      </c>
      <c r="C588" s="38" t="s">
        <v>494</v>
      </c>
      <c r="D588" s="38" t="s">
        <v>508</v>
      </c>
      <c r="E588" s="38" t="s">
        <v>610</v>
      </c>
      <c r="F588" s="31">
        <v>80111600</v>
      </c>
      <c r="G588" s="49" t="s">
        <v>621</v>
      </c>
      <c r="H588" s="31" t="s">
        <v>30</v>
      </c>
      <c r="I588" s="31" t="s">
        <v>31</v>
      </c>
      <c r="J588" s="31" t="s">
        <v>54</v>
      </c>
      <c r="K588" s="31" t="s">
        <v>54</v>
      </c>
      <c r="L588" s="31">
        <v>7</v>
      </c>
      <c r="M588" s="32">
        <v>4000000</v>
      </c>
      <c r="N588" s="30">
        <f t="shared" ref="N588" si="131">+L588*M588</f>
        <v>28000000</v>
      </c>
      <c r="O588" s="31" t="s">
        <v>449</v>
      </c>
      <c r="P588" s="31" t="s">
        <v>35</v>
      </c>
      <c r="Q588" s="26" t="s">
        <v>36</v>
      </c>
      <c r="R588" s="78" t="s">
        <v>37</v>
      </c>
    </row>
    <row r="589" spans="1:18" s="37" customFormat="1" ht="120" x14ac:dyDescent="0.25">
      <c r="A589" s="77" t="s">
        <v>492</v>
      </c>
      <c r="B589" s="31" t="s">
        <v>493</v>
      </c>
      <c r="C589" s="38" t="s">
        <v>494</v>
      </c>
      <c r="D589" s="38" t="s">
        <v>508</v>
      </c>
      <c r="E589" s="38" t="s">
        <v>610</v>
      </c>
      <c r="F589" s="31">
        <v>80111600</v>
      </c>
      <c r="G589" s="49" t="s">
        <v>622</v>
      </c>
      <c r="H589" s="31" t="s">
        <v>30</v>
      </c>
      <c r="I589" s="31" t="s">
        <v>31</v>
      </c>
      <c r="J589" s="31" t="s">
        <v>100</v>
      </c>
      <c r="K589" s="31" t="s">
        <v>100</v>
      </c>
      <c r="L589" s="31">
        <v>1</v>
      </c>
      <c r="M589" s="32">
        <v>4000000</v>
      </c>
      <c r="N589" s="30">
        <f t="shared" si="108"/>
        <v>4000000</v>
      </c>
      <c r="O589" s="31" t="s">
        <v>449</v>
      </c>
      <c r="P589" s="31" t="s">
        <v>35</v>
      </c>
      <c r="Q589" s="26" t="s">
        <v>36</v>
      </c>
      <c r="R589" s="78" t="s">
        <v>37</v>
      </c>
    </row>
    <row r="590" spans="1:18" s="37" customFormat="1" ht="120" x14ac:dyDescent="0.25">
      <c r="A590" s="77" t="s">
        <v>492</v>
      </c>
      <c r="B590" s="31" t="s">
        <v>493</v>
      </c>
      <c r="C590" s="38" t="s">
        <v>494</v>
      </c>
      <c r="D590" s="38" t="s">
        <v>508</v>
      </c>
      <c r="E590" s="38" t="s">
        <v>610</v>
      </c>
      <c r="F590" s="31">
        <v>80111600</v>
      </c>
      <c r="G590" s="49" t="s">
        <v>623</v>
      </c>
      <c r="H590" s="31" t="s">
        <v>30</v>
      </c>
      <c r="I590" s="31" t="s">
        <v>31</v>
      </c>
      <c r="J590" s="31" t="s">
        <v>54</v>
      </c>
      <c r="K590" s="31" t="s">
        <v>54</v>
      </c>
      <c r="L590" s="31">
        <v>7</v>
      </c>
      <c r="M590" s="32">
        <v>4686500</v>
      </c>
      <c r="N590" s="30">
        <f t="shared" ref="N590" si="132">+L590*M590</f>
        <v>32805500</v>
      </c>
      <c r="O590" s="31" t="s">
        <v>449</v>
      </c>
      <c r="P590" s="31" t="s">
        <v>35</v>
      </c>
      <c r="Q590" s="26" t="s">
        <v>36</v>
      </c>
      <c r="R590" s="78" t="s">
        <v>37</v>
      </c>
    </row>
    <row r="591" spans="1:18" s="37" customFormat="1" ht="120" x14ac:dyDescent="0.25">
      <c r="A591" s="77" t="s">
        <v>492</v>
      </c>
      <c r="B591" s="31" t="s">
        <v>493</v>
      </c>
      <c r="C591" s="38" t="s">
        <v>494</v>
      </c>
      <c r="D591" s="38" t="s">
        <v>508</v>
      </c>
      <c r="E591" s="38" t="s">
        <v>610</v>
      </c>
      <c r="F591" s="31">
        <v>80111600</v>
      </c>
      <c r="G591" s="49" t="s">
        <v>624</v>
      </c>
      <c r="H591" s="31" t="s">
        <v>30</v>
      </c>
      <c r="I591" s="31" t="s">
        <v>31</v>
      </c>
      <c r="J591" s="31" t="s">
        <v>38</v>
      </c>
      <c r="K591" s="31" t="s">
        <v>39</v>
      </c>
      <c r="L591" s="31">
        <v>3</v>
      </c>
      <c r="M591" s="32">
        <v>4686500</v>
      </c>
      <c r="N591" s="30">
        <f t="shared" si="108"/>
        <v>14059500</v>
      </c>
      <c r="O591" s="31" t="s">
        <v>449</v>
      </c>
      <c r="P591" s="31" t="s">
        <v>35</v>
      </c>
      <c r="Q591" s="26" t="s">
        <v>36</v>
      </c>
      <c r="R591" s="78" t="s">
        <v>37</v>
      </c>
    </row>
    <row r="592" spans="1:18" s="37" customFormat="1" ht="120" x14ac:dyDescent="0.25">
      <c r="A592" s="77" t="s">
        <v>492</v>
      </c>
      <c r="B592" s="31" t="s">
        <v>493</v>
      </c>
      <c r="C592" s="38" t="s">
        <v>494</v>
      </c>
      <c r="D592" s="38" t="s">
        <v>508</v>
      </c>
      <c r="E592" s="38" t="s">
        <v>610</v>
      </c>
      <c r="F592" s="31">
        <v>80111600</v>
      </c>
      <c r="G592" s="49" t="s">
        <v>625</v>
      </c>
      <c r="H592" s="31" t="s">
        <v>30</v>
      </c>
      <c r="I592" s="31" t="s">
        <v>31</v>
      </c>
      <c r="J592" s="31" t="s">
        <v>54</v>
      </c>
      <c r="K592" s="31" t="s">
        <v>54</v>
      </c>
      <c r="L592" s="31">
        <v>7</v>
      </c>
      <c r="M592" s="32">
        <v>4686500</v>
      </c>
      <c r="N592" s="30">
        <f t="shared" ref="N592" si="133">+L592*M592</f>
        <v>32805500</v>
      </c>
      <c r="O592" s="31" t="s">
        <v>449</v>
      </c>
      <c r="P592" s="31" t="s">
        <v>35</v>
      </c>
      <c r="Q592" s="26" t="s">
        <v>36</v>
      </c>
      <c r="R592" s="78" t="s">
        <v>37</v>
      </c>
    </row>
    <row r="593" spans="1:18" s="37" customFormat="1" ht="120" x14ac:dyDescent="0.25">
      <c r="A593" s="77" t="s">
        <v>492</v>
      </c>
      <c r="B593" s="31" t="s">
        <v>493</v>
      </c>
      <c r="C593" s="38" t="s">
        <v>494</v>
      </c>
      <c r="D593" s="38" t="s">
        <v>508</v>
      </c>
      <c r="E593" s="38" t="s">
        <v>610</v>
      </c>
      <c r="F593" s="31">
        <v>80111600</v>
      </c>
      <c r="G593" s="49" t="s">
        <v>626</v>
      </c>
      <c r="H593" s="31" t="s">
        <v>30</v>
      </c>
      <c r="I593" s="31" t="s">
        <v>31</v>
      </c>
      <c r="J593" s="31" t="s">
        <v>38</v>
      </c>
      <c r="K593" s="31" t="s">
        <v>39</v>
      </c>
      <c r="L593" s="31">
        <v>3</v>
      </c>
      <c r="M593" s="32">
        <v>4686500</v>
      </c>
      <c r="N593" s="30">
        <f t="shared" si="108"/>
        <v>14059500</v>
      </c>
      <c r="O593" s="31" t="s">
        <v>449</v>
      </c>
      <c r="P593" s="31" t="s">
        <v>35</v>
      </c>
      <c r="Q593" s="26" t="s">
        <v>36</v>
      </c>
      <c r="R593" s="78" t="s">
        <v>37</v>
      </c>
    </row>
    <row r="594" spans="1:18" s="37" customFormat="1" ht="120" x14ac:dyDescent="0.25">
      <c r="A594" s="77" t="s">
        <v>492</v>
      </c>
      <c r="B594" s="31" t="s">
        <v>493</v>
      </c>
      <c r="C594" s="38" t="s">
        <v>494</v>
      </c>
      <c r="D594" s="38" t="s">
        <v>508</v>
      </c>
      <c r="E594" s="38" t="s">
        <v>610</v>
      </c>
      <c r="F594" s="31">
        <v>80111600</v>
      </c>
      <c r="G594" s="49" t="s">
        <v>627</v>
      </c>
      <c r="H594" s="31" t="s">
        <v>30</v>
      </c>
      <c r="I594" s="31" t="s">
        <v>31</v>
      </c>
      <c r="J594" s="31" t="s">
        <v>54</v>
      </c>
      <c r="K594" s="31" t="s">
        <v>54</v>
      </c>
      <c r="L594" s="31">
        <v>7</v>
      </c>
      <c r="M594" s="32">
        <v>4686500</v>
      </c>
      <c r="N594" s="30">
        <f t="shared" ref="N594" si="134">+L594*M594</f>
        <v>32805500</v>
      </c>
      <c r="O594" s="31" t="s">
        <v>449</v>
      </c>
      <c r="P594" s="31" t="s">
        <v>35</v>
      </c>
      <c r="Q594" s="26" t="s">
        <v>36</v>
      </c>
      <c r="R594" s="78" t="s">
        <v>37</v>
      </c>
    </row>
    <row r="595" spans="1:18" s="37" customFormat="1" ht="120" x14ac:dyDescent="0.25">
      <c r="A595" s="77" t="s">
        <v>492</v>
      </c>
      <c r="B595" s="31" t="s">
        <v>493</v>
      </c>
      <c r="C595" s="38" t="s">
        <v>494</v>
      </c>
      <c r="D595" s="38" t="s">
        <v>508</v>
      </c>
      <c r="E595" s="38" t="s">
        <v>610</v>
      </c>
      <c r="F595" s="31">
        <v>80111600</v>
      </c>
      <c r="G595" s="49" t="s">
        <v>628</v>
      </c>
      <c r="H595" s="56" t="s">
        <v>30</v>
      </c>
      <c r="I595" s="56" t="s">
        <v>31</v>
      </c>
      <c r="J595" s="31" t="s">
        <v>122</v>
      </c>
      <c r="K595" s="31" t="s">
        <v>64</v>
      </c>
      <c r="L595" s="56">
        <v>2.5</v>
      </c>
      <c r="M595" s="63">
        <v>4686500</v>
      </c>
      <c r="N595" s="30">
        <v>11716250</v>
      </c>
      <c r="O595" s="31" t="s">
        <v>449</v>
      </c>
      <c r="P595" s="31" t="s">
        <v>35</v>
      </c>
      <c r="Q595" s="26" t="s">
        <v>36</v>
      </c>
      <c r="R595" s="78" t="s">
        <v>37</v>
      </c>
    </row>
    <row r="596" spans="1:18" s="37" customFormat="1" ht="120" x14ac:dyDescent="0.25">
      <c r="A596" s="77" t="s">
        <v>492</v>
      </c>
      <c r="B596" s="31" t="s">
        <v>493</v>
      </c>
      <c r="C596" s="38" t="s">
        <v>494</v>
      </c>
      <c r="D596" s="38" t="s">
        <v>508</v>
      </c>
      <c r="E596" s="38" t="s">
        <v>610</v>
      </c>
      <c r="F596" s="31">
        <v>80111600</v>
      </c>
      <c r="G596" s="49" t="s">
        <v>629</v>
      </c>
      <c r="H596" s="31" t="s">
        <v>30</v>
      </c>
      <c r="I596" s="31" t="s">
        <v>31</v>
      </c>
      <c r="J596" s="31" t="s">
        <v>54</v>
      </c>
      <c r="K596" s="31" t="s">
        <v>32</v>
      </c>
      <c r="L596" s="31">
        <v>7</v>
      </c>
      <c r="M596" s="32">
        <v>4490000</v>
      </c>
      <c r="N596" s="30">
        <f t="shared" ref="N596" si="135">+L596*M596</f>
        <v>31430000</v>
      </c>
      <c r="O596" s="31" t="s">
        <v>449</v>
      </c>
      <c r="P596" s="31" t="s">
        <v>35</v>
      </c>
      <c r="Q596" s="26" t="s">
        <v>36</v>
      </c>
      <c r="R596" s="78" t="s">
        <v>37</v>
      </c>
    </row>
    <row r="597" spans="1:18" s="37" customFormat="1" ht="120" x14ac:dyDescent="0.25">
      <c r="A597" s="77" t="s">
        <v>492</v>
      </c>
      <c r="B597" s="31" t="s">
        <v>493</v>
      </c>
      <c r="C597" s="38" t="s">
        <v>494</v>
      </c>
      <c r="D597" s="38" t="s">
        <v>508</v>
      </c>
      <c r="E597" s="38" t="s">
        <v>610</v>
      </c>
      <c r="F597" s="31">
        <v>80111600</v>
      </c>
      <c r="G597" s="49" t="s">
        <v>629</v>
      </c>
      <c r="H597" s="56" t="s">
        <v>30</v>
      </c>
      <c r="I597" s="56" t="s">
        <v>31</v>
      </c>
      <c r="J597" s="31" t="s">
        <v>39</v>
      </c>
      <c r="K597" s="31" t="s">
        <v>596</v>
      </c>
      <c r="L597" s="56">
        <v>2.5</v>
      </c>
      <c r="M597" s="63">
        <v>4686500</v>
      </c>
      <c r="N597" s="30">
        <v>11716250</v>
      </c>
      <c r="O597" s="31" t="s">
        <v>449</v>
      </c>
      <c r="P597" s="31" t="s">
        <v>35</v>
      </c>
      <c r="Q597" s="26" t="s">
        <v>36</v>
      </c>
      <c r="R597" s="78" t="s">
        <v>37</v>
      </c>
    </row>
    <row r="598" spans="1:18" s="37" customFormat="1" ht="120" x14ac:dyDescent="0.25">
      <c r="A598" s="77" t="s">
        <v>492</v>
      </c>
      <c r="B598" s="31" t="s">
        <v>493</v>
      </c>
      <c r="C598" s="38" t="s">
        <v>494</v>
      </c>
      <c r="D598" s="38" t="s">
        <v>508</v>
      </c>
      <c r="E598" s="38" t="s">
        <v>610</v>
      </c>
      <c r="F598" s="31">
        <v>80111600</v>
      </c>
      <c r="G598" s="49" t="s">
        <v>630</v>
      </c>
      <c r="H598" s="31" t="s">
        <v>30</v>
      </c>
      <c r="I598" s="31" t="s">
        <v>31</v>
      </c>
      <c r="J598" s="31" t="s">
        <v>54</v>
      </c>
      <c r="K598" s="31" t="s">
        <v>54</v>
      </c>
      <c r="L598" s="31">
        <v>7</v>
      </c>
      <c r="M598" s="32">
        <v>4686500</v>
      </c>
      <c r="N598" s="30">
        <f t="shared" ref="N598" si="136">+L598*M598</f>
        <v>32805500</v>
      </c>
      <c r="O598" s="31" t="s">
        <v>449</v>
      </c>
      <c r="P598" s="31" t="s">
        <v>35</v>
      </c>
      <c r="Q598" s="26" t="s">
        <v>36</v>
      </c>
      <c r="R598" s="78" t="s">
        <v>37</v>
      </c>
    </row>
    <row r="599" spans="1:18" s="37" customFormat="1" ht="120" x14ac:dyDescent="0.25">
      <c r="A599" s="77" t="s">
        <v>492</v>
      </c>
      <c r="B599" s="31" t="s">
        <v>493</v>
      </c>
      <c r="C599" s="38" t="s">
        <v>494</v>
      </c>
      <c r="D599" s="38" t="s">
        <v>508</v>
      </c>
      <c r="E599" s="38" t="s">
        <v>610</v>
      </c>
      <c r="F599" s="31">
        <v>80111600</v>
      </c>
      <c r="G599" s="49" t="s">
        <v>631</v>
      </c>
      <c r="H599" s="31" t="s">
        <v>30</v>
      </c>
      <c r="I599" s="31" t="s">
        <v>31</v>
      </c>
      <c r="J599" s="31" t="s">
        <v>54</v>
      </c>
      <c r="K599" s="31" t="s">
        <v>54</v>
      </c>
      <c r="L599" s="31">
        <v>7</v>
      </c>
      <c r="M599" s="32">
        <v>4686500</v>
      </c>
      <c r="N599" s="30">
        <f t="shared" ref="N599" si="137">+L599*M599</f>
        <v>32805500</v>
      </c>
      <c r="O599" s="31" t="s">
        <v>449</v>
      </c>
      <c r="P599" s="31" t="s">
        <v>35</v>
      </c>
      <c r="Q599" s="26" t="s">
        <v>36</v>
      </c>
      <c r="R599" s="78" t="s">
        <v>37</v>
      </c>
    </row>
    <row r="600" spans="1:18" s="37" customFormat="1" ht="120" x14ac:dyDescent="0.25">
      <c r="A600" s="77" t="s">
        <v>492</v>
      </c>
      <c r="B600" s="31" t="s">
        <v>493</v>
      </c>
      <c r="C600" s="38" t="s">
        <v>494</v>
      </c>
      <c r="D600" s="38" t="s">
        <v>508</v>
      </c>
      <c r="E600" s="38" t="s">
        <v>610</v>
      </c>
      <c r="F600" s="31">
        <v>80111600</v>
      </c>
      <c r="G600" s="49" t="s">
        <v>631</v>
      </c>
      <c r="H600" s="31" t="s">
        <v>30</v>
      </c>
      <c r="I600" s="31" t="s">
        <v>31</v>
      </c>
      <c r="J600" s="31" t="s">
        <v>38</v>
      </c>
      <c r="K600" s="31" t="s">
        <v>39</v>
      </c>
      <c r="L600" s="31">
        <v>2.5</v>
      </c>
      <c r="M600" s="32">
        <v>4686500</v>
      </c>
      <c r="N600" s="30">
        <f t="shared" si="108"/>
        <v>11716250</v>
      </c>
      <c r="O600" s="31" t="s">
        <v>449</v>
      </c>
      <c r="P600" s="31" t="s">
        <v>35</v>
      </c>
      <c r="Q600" s="26" t="s">
        <v>36</v>
      </c>
      <c r="R600" s="78" t="s">
        <v>37</v>
      </c>
    </row>
    <row r="601" spans="1:18" s="37" customFormat="1" ht="120" x14ac:dyDescent="0.25">
      <c r="A601" s="77" t="s">
        <v>492</v>
      </c>
      <c r="B601" s="31" t="s">
        <v>493</v>
      </c>
      <c r="C601" s="38" t="s">
        <v>494</v>
      </c>
      <c r="D601" s="38" t="s">
        <v>508</v>
      </c>
      <c r="E601" s="38" t="s">
        <v>610</v>
      </c>
      <c r="F601" s="31">
        <v>80111600</v>
      </c>
      <c r="G601" s="49" t="s">
        <v>632</v>
      </c>
      <c r="H601" s="31" t="s">
        <v>30</v>
      </c>
      <c r="I601" s="31" t="s">
        <v>31</v>
      </c>
      <c r="J601" s="31" t="s">
        <v>54</v>
      </c>
      <c r="K601" s="31" t="s">
        <v>54</v>
      </c>
      <c r="L601" s="31">
        <v>7</v>
      </c>
      <c r="M601" s="32">
        <v>4000000</v>
      </c>
      <c r="N601" s="30">
        <f t="shared" ref="N601" si="138">+L601*M601</f>
        <v>28000000</v>
      </c>
      <c r="O601" s="31" t="s">
        <v>449</v>
      </c>
      <c r="P601" s="31" t="s">
        <v>35</v>
      </c>
      <c r="Q601" s="26" t="s">
        <v>36</v>
      </c>
      <c r="R601" s="78" t="s">
        <v>37</v>
      </c>
    </row>
    <row r="602" spans="1:18" s="37" customFormat="1" ht="120" x14ac:dyDescent="0.25">
      <c r="A602" s="77" t="s">
        <v>492</v>
      </c>
      <c r="B602" s="31" t="s">
        <v>493</v>
      </c>
      <c r="C602" s="38" t="s">
        <v>494</v>
      </c>
      <c r="D602" s="38" t="s">
        <v>508</v>
      </c>
      <c r="E602" s="38" t="s">
        <v>610</v>
      </c>
      <c r="F602" s="31">
        <v>80111600</v>
      </c>
      <c r="G602" s="49" t="s">
        <v>633</v>
      </c>
      <c r="H602" s="56" t="s">
        <v>30</v>
      </c>
      <c r="I602" s="56" t="s">
        <v>31</v>
      </c>
      <c r="J602" s="31" t="s">
        <v>122</v>
      </c>
      <c r="K602" s="31" t="s">
        <v>596</v>
      </c>
      <c r="L602" s="56">
        <v>2.5</v>
      </c>
      <c r="M602" s="63">
        <v>4000000</v>
      </c>
      <c r="N602" s="30">
        <v>10000000</v>
      </c>
      <c r="O602" s="31" t="s">
        <v>449</v>
      </c>
      <c r="P602" s="31" t="s">
        <v>35</v>
      </c>
      <c r="Q602" s="26" t="s">
        <v>36</v>
      </c>
      <c r="R602" s="78" t="s">
        <v>37</v>
      </c>
    </row>
    <row r="603" spans="1:18" s="37" customFormat="1" ht="120" x14ac:dyDescent="0.25">
      <c r="A603" s="77" t="s">
        <v>492</v>
      </c>
      <c r="B603" s="31" t="s">
        <v>493</v>
      </c>
      <c r="C603" s="38" t="s">
        <v>494</v>
      </c>
      <c r="D603" s="38" t="s">
        <v>508</v>
      </c>
      <c r="E603" s="38" t="s">
        <v>610</v>
      </c>
      <c r="F603" s="31">
        <v>80111600</v>
      </c>
      <c r="G603" s="49" t="s">
        <v>634</v>
      </c>
      <c r="H603" s="31" t="s">
        <v>30</v>
      </c>
      <c r="I603" s="31" t="s">
        <v>31</v>
      </c>
      <c r="J603" s="31" t="s">
        <v>54</v>
      </c>
      <c r="K603" s="31" t="s">
        <v>54</v>
      </c>
      <c r="L603" s="26">
        <v>7</v>
      </c>
      <c r="M603" s="32">
        <v>3845927</v>
      </c>
      <c r="N603" s="30">
        <f t="shared" ref="N603" si="139">+L603*M603</f>
        <v>26921489</v>
      </c>
      <c r="O603" s="31" t="s">
        <v>449</v>
      </c>
      <c r="P603" s="31" t="s">
        <v>35</v>
      </c>
      <c r="Q603" s="26" t="s">
        <v>36</v>
      </c>
      <c r="R603" s="78" t="s">
        <v>37</v>
      </c>
    </row>
    <row r="604" spans="1:18" s="37" customFormat="1" ht="120" x14ac:dyDescent="0.25">
      <c r="A604" s="77" t="s">
        <v>492</v>
      </c>
      <c r="B604" s="31" t="s">
        <v>493</v>
      </c>
      <c r="C604" s="38" t="s">
        <v>494</v>
      </c>
      <c r="D604" s="38" t="s">
        <v>508</v>
      </c>
      <c r="E604" s="38" t="s">
        <v>610</v>
      </c>
      <c r="F604" s="31">
        <v>80111600</v>
      </c>
      <c r="G604" s="49" t="s">
        <v>635</v>
      </c>
      <c r="H604" s="31" t="s">
        <v>30</v>
      </c>
      <c r="I604" s="31" t="s">
        <v>31</v>
      </c>
      <c r="J604" s="31" t="s">
        <v>38</v>
      </c>
      <c r="K604" s="31" t="s">
        <v>39</v>
      </c>
      <c r="L604" s="26">
        <v>3</v>
      </c>
      <c r="M604" s="32">
        <v>3845927</v>
      </c>
      <c r="N604" s="30">
        <f t="shared" si="108"/>
        <v>11537781</v>
      </c>
      <c r="O604" s="31" t="s">
        <v>449</v>
      </c>
      <c r="P604" s="31" t="s">
        <v>35</v>
      </c>
      <c r="Q604" s="26" t="s">
        <v>36</v>
      </c>
      <c r="R604" s="78" t="s">
        <v>37</v>
      </c>
    </row>
    <row r="605" spans="1:18" s="37" customFormat="1" ht="120" x14ac:dyDescent="0.25">
      <c r="A605" s="77" t="s">
        <v>492</v>
      </c>
      <c r="B605" s="31" t="s">
        <v>493</v>
      </c>
      <c r="C605" s="38" t="s">
        <v>494</v>
      </c>
      <c r="D605" s="38" t="s">
        <v>508</v>
      </c>
      <c r="E605" s="38" t="s">
        <v>610</v>
      </c>
      <c r="F605" s="31">
        <v>80111600</v>
      </c>
      <c r="G605" s="49" t="s">
        <v>636</v>
      </c>
      <c r="H605" s="31" t="s">
        <v>30</v>
      </c>
      <c r="I605" s="31" t="s">
        <v>31</v>
      </c>
      <c r="J605" s="31" t="s">
        <v>54</v>
      </c>
      <c r="K605" s="31" t="s">
        <v>54</v>
      </c>
      <c r="L605" s="33">
        <v>2</v>
      </c>
      <c r="M605" s="32">
        <v>3708000</v>
      </c>
      <c r="N605" s="30">
        <f t="shared" ref="N605" si="140">+L605*M605</f>
        <v>7416000</v>
      </c>
      <c r="O605" s="31" t="s">
        <v>449</v>
      </c>
      <c r="P605" s="31" t="s">
        <v>35</v>
      </c>
      <c r="Q605" s="26" t="s">
        <v>36</v>
      </c>
      <c r="R605" s="78" t="s">
        <v>37</v>
      </c>
    </row>
    <row r="606" spans="1:18" s="37" customFormat="1" ht="135" x14ac:dyDescent="0.25">
      <c r="A606" s="77" t="s">
        <v>492</v>
      </c>
      <c r="B606" s="31" t="s">
        <v>493</v>
      </c>
      <c r="C606" s="38" t="s">
        <v>494</v>
      </c>
      <c r="D606" s="38" t="s">
        <v>508</v>
      </c>
      <c r="E606" s="38" t="s">
        <v>610</v>
      </c>
      <c r="F606" s="31">
        <v>80111600</v>
      </c>
      <c r="G606" s="49" t="s">
        <v>637</v>
      </c>
      <c r="H606" s="31" t="s">
        <v>30</v>
      </c>
      <c r="I606" s="31" t="s">
        <v>31</v>
      </c>
      <c r="J606" s="31" t="s">
        <v>33</v>
      </c>
      <c r="K606" s="31" t="s">
        <v>46</v>
      </c>
      <c r="L606" s="33">
        <v>1</v>
      </c>
      <c r="M606" s="32">
        <v>3708000</v>
      </c>
      <c r="N606" s="30">
        <f t="shared" si="108"/>
        <v>3708000</v>
      </c>
      <c r="O606" s="31" t="s">
        <v>449</v>
      </c>
      <c r="P606" s="31" t="s">
        <v>35</v>
      </c>
      <c r="Q606" s="26" t="s">
        <v>36</v>
      </c>
      <c r="R606" s="78" t="s">
        <v>37</v>
      </c>
    </row>
    <row r="607" spans="1:18" s="37" customFormat="1" ht="120" x14ac:dyDescent="0.25">
      <c r="A607" s="77" t="s">
        <v>492</v>
      </c>
      <c r="B607" s="31" t="s">
        <v>493</v>
      </c>
      <c r="C607" s="38" t="s">
        <v>494</v>
      </c>
      <c r="D607" s="38" t="s">
        <v>508</v>
      </c>
      <c r="E607" s="38" t="s">
        <v>610</v>
      </c>
      <c r="F607" s="31">
        <v>80111600</v>
      </c>
      <c r="G607" s="49" t="s">
        <v>638</v>
      </c>
      <c r="H607" s="31" t="s">
        <v>43</v>
      </c>
      <c r="I607" s="31" t="s">
        <v>31</v>
      </c>
      <c r="J607" s="31" t="s">
        <v>54</v>
      </c>
      <c r="K607" s="31" t="s">
        <v>54</v>
      </c>
      <c r="L607" s="34">
        <v>7</v>
      </c>
      <c r="M607" s="32">
        <v>5025000</v>
      </c>
      <c r="N607" s="30">
        <f t="shared" ref="N607" si="141">+L607*M607</f>
        <v>35175000</v>
      </c>
      <c r="O607" s="31" t="s">
        <v>449</v>
      </c>
      <c r="P607" s="31" t="s">
        <v>35</v>
      </c>
      <c r="Q607" s="26" t="s">
        <v>36</v>
      </c>
      <c r="R607" s="78" t="s">
        <v>37</v>
      </c>
    </row>
    <row r="608" spans="1:18" s="37" customFormat="1" ht="120" x14ac:dyDescent="0.25">
      <c r="A608" s="77" t="s">
        <v>492</v>
      </c>
      <c r="B608" s="31" t="s">
        <v>493</v>
      </c>
      <c r="C608" s="38" t="s">
        <v>494</v>
      </c>
      <c r="D608" s="38" t="s">
        <v>508</v>
      </c>
      <c r="E608" s="38" t="s">
        <v>610</v>
      </c>
      <c r="F608" s="31">
        <v>80111600</v>
      </c>
      <c r="G608" s="49" t="s">
        <v>639</v>
      </c>
      <c r="H608" s="56" t="s">
        <v>43</v>
      </c>
      <c r="I608" s="56" t="s">
        <v>31</v>
      </c>
      <c r="J608" s="31" t="s">
        <v>122</v>
      </c>
      <c r="K608" s="31" t="s">
        <v>596</v>
      </c>
      <c r="L608" s="56">
        <v>3</v>
      </c>
      <c r="M608" s="63">
        <v>3250000</v>
      </c>
      <c r="N608" s="30">
        <f>+M608*L608</f>
        <v>9750000</v>
      </c>
      <c r="O608" s="31" t="s">
        <v>449</v>
      </c>
      <c r="P608" s="31" t="s">
        <v>35</v>
      </c>
      <c r="Q608" s="26" t="s">
        <v>36</v>
      </c>
      <c r="R608" s="78" t="s">
        <v>37</v>
      </c>
    </row>
    <row r="609" spans="1:18" s="37" customFormat="1" ht="120" x14ac:dyDescent="0.25">
      <c r="A609" s="77" t="s">
        <v>492</v>
      </c>
      <c r="B609" s="31" t="s">
        <v>493</v>
      </c>
      <c r="C609" s="38" t="s">
        <v>494</v>
      </c>
      <c r="D609" s="38" t="s">
        <v>508</v>
      </c>
      <c r="E609" s="38" t="s">
        <v>610</v>
      </c>
      <c r="F609" s="31">
        <v>80111600</v>
      </c>
      <c r="G609" s="49" t="s">
        <v>640</v>
      </c>
      <c r="H609" s="31" t="s">
        <v>43</v>
      </c>
      <c r="I609" s="31" t="s">
        <v>31</v>
      </c>
      <c r="J609" s="31" t="s">
        <v>54</v>
      </c>
      <c r="K609" s="31" t="s">
        <v>54</v>
      </c>
      <c r="L609" s="33">
        <v>3.2333333</v>
      </c>
      <c r="M609" s="32">
        <v>3421500</v>
      </c>
      <c r="N609" s="30">
        <f t="shared" ref="N609" si="142">+L609*M609</f>
        <v>11062849.885949999</v>
      </c>
      <c r="O609" s="31" t="s">
        <v>449</v>
      </c>
      <c r="P609" s="31" t="s">
        <v>35</v>
      </c>
      <c r="Q609" s="26" t="s">
        <v>36</v>
      </c>
      <c r="R609" s="78" t="s">
        <v>37</v>
      </c>
    </row>
    <row r="610" spans="1:18" s="37" customFormat="1" ht="120" x14ac:dyDescent="0.25">
      <c r="A610" s="77" t="s">
        <v>492</v>
      </c>
      <c r="B610" s="31" t="s">
        <v>493</v>
      </c>
      <c r="C610" s="38" t="s">
        <v>494</v>
      </c>
      <c r="D610" s="38" t="s">
        <v>508</v>
      </c>
      <c r="E610" s="38" t="s">
        <v>610</v>
      </c>
      <c r="F610" s="31">
        <v>80111600</v>
      </c>
      <c r="G610" s="49" t="s">
        <v>641</v>
      </c>
      <c r="H610" s="31" t="s">
        <v>43</v>
      </c>
      <c r="I610" s="31" t="s">
        <v>31</v>
      </c>
      <c r="J610" s="31" t="s">
        <v>54</v>
      </c>
      <c r="K610" s="31" t="s">
        <v>54</v>
      </c>
      <c r="L610" s="26">
        <v>10</v>
      </c>
      <c r="M610" s="32">
        <v>3421000</v>
      </c>
      <c r="N610" s="30">
        <f t="shared" ref="N610" si="143">+L610*M610</f>
        <v>34210000</v>
      </c>
      <c r="O610" s="31" t="s">
        <v>449</v>
      </c>
      <c r="P610" s="31" t="s">
        <v>35</v>
      </c>
      <c r="Q610" s="26" t="s">
        <v>36</v>
      </c>
      <c r="R610" s="78" t="s">
        <v>37</v>
      </c>
    </row>
    <row r="611" spans="1:18" s="37" customFormat="1" ht="120" x14ac:dyDescent="0.25">
      <c r="A611" s="77" t="s">
        <v>492</v>
      </c>
      <c r="B611" s="31" t="s">
        <v>493</v>
      </c>
      <c r="C611" s="38" t="s">
        <v>494</v>
      </c>
      <c r="D611" s="38" t="s">
        <v>508</v>
      </c>
      <c r="E611" s="38" t="s">
        <v>610</v>
      </c>
      <c r="F611" s="31">
        <v>80111600</v>
      </c>
      <c r="G611" s="49" t="s">
        <v>642</v>
      </c>
      <c r="H611" s="31" t="s">
        <v>43</v>
      </c>
      <c r="I611" s="31" t="s">
        <v>31</v>
      </c>
      <c r="J611" s="31" t="s">
        <v>54</v>
      </c>
      <c r="K611" s="31" t="s">
        <v>54</v>
      </c>
      <c r="L611" s="26">
        <v>7</v>
      </c>
      <c r="M611" s="32">
        <v>4800000</v>
      </c>
      <c r="N611" s="30">
        <f t="shared" ref="N611" si="144">+L611*M611</f>
        <v>33600000</v>
      </c>
      <c r="O611" s="31" t="s">
        <v>449</v>
      </c>
      <c r="P611" s="31" t="s">
        <v>35</v>
      </c>
      <c r="Q611" s="26" t="s">
        <v>36</v>
      </c>
      <c r="R611" s="78" t="s">
        <v>37</v>
      </c>
    </row>
    <row r="612" spans="1:18" s="37" customFormat="1" ht="120" x14ac:dyDescent="0.25">
      <c r="A612" s="77" t="s">
        <v>492</v>
      </c>
      <c r="B612" s="31" t="s">
        <v>493</v>
      </c>
      <c r="C612" s="38" t="s">
        <v>494</v>
      </c>
      <c r="D612" s="38" t="s">
        <v>508</v>
      </c>
      <c r="E612" s="38" t="s">
        <v>610</v>
      </c>
      <c r="F612" s="31">
        <v>80111600</v>
      </c>
      <c r="G612" s="49" t="s">
        <v>643</v>
      </c>
      <c r="H612" s="31" t="s">
        <v>43</v>
      </c>
      <c r="I612" s="31" t="s">
        <v>31</v>
      </c>
      <c r="J612" s="31" t="s">
        <v>38</v>
      </c>
      <c r="K612" s="31" t="s">
        <v>39</v>
      </c>
      <c r="L612" s="26">
        <v>3</v>
      </c>
      <c r="M612" s="32">
        <v>4800000</v>
      </c>
      <c r="N612" s="30">
        <f t="shared" si="108"/>
        <v>14400000</v>
      </c>
      <c r="O612" s="31" t="s">
        <v>449</v>
      </c>
      <c r="P612" s="31" t="s">
        <v>35</v>
      </c>
      <c r="Q612" s="26" t="s">
        <v>36</v>
      </c>
      <c r="R612" s="78" t="s">
        <v>37</v>
      </c>
    </row>
    <row r="613" spans="1:18" s="37" customFormat="1" ht="120" x14ac:dyDescent="0.25">
      <c r="A613" s="77" t="s">
        <v>492</v>
      </c>
      <c r="B613" s="31" t="s">
        <v>493</v>
      </c>
      <c r="C613" s="38" t="s">
        <v>494</v>
      </c>
      <c r="D613" s="38" t="s">
        <v>508</v>
      </c>
      <c r="E613" s="38" t="s">
        <v>610</v>
      </c>
      <c r="F613" s="31">
        <v>80111600</v>
      </c>
      <c r="G613" s="49" t="s">
        <v>644</v>
      </c>
      <c r="H613" s="31" t="s">
        <v>43</v>
      </c>
      <c r="I613" s="31" t="s">
        <v>31</v>
      </c>
      <c r="J613" s="31" t="s">
        <v>54</v>
      </c>
      <c r="K613" s="31" t="s">
        <v>54</v>
      </c>
      <c r="L613" s="26">
        <v>7</v>
      </c>
      <c r="M613" s="32">
        <v>2672850</v>
      </c>
      <c r="N613" s="30">
        <f t="shared" ref="N613" si="145">+L613*M613</f>
        <v>18709950</v>
      </c>
      <c r="O613" s="31" t="s">
        <v>449</v>
      </c>
      <c r="P613" s="31" t="s">
        <v>35</v>
      </c>
      <c r="Q613" s="26" t="s">
        <v>36</v>
      </c>
      <c r="R613" s="78" t="s">
        <v>37</v>
      </c>
    </row>
    <row r="614" spans="1:18" s="28" customFormat="1" ht="120" x14ac:dyDescent="0.25">
      <c r="A614" s="77" t="s">
        <v>492</v>
      </c>
      <c r="B614" s="31" t="s">
        <v>493</v>
      </c>
      <c r="C614" s="31" t="s">
        <v>494</v>
      </c>
      <c r="D614" s="31" t="s">
        <v>508</v>
      </c>
      <c r="E614" s="31" t="s">
        <v>610</v>
      </c>
      <c r="F614" s="31">
        <v>80111600</v>
      </c>
      <c r="G614" s="49" t="s">
        <v>644</v>
      </c>
      <c r="H614" s="31" t="s">
        <v>43</v>
      </c>
      <c r="I614" s="31" t="s">
        <v>31</v>
      </c>
      <c r="J614" s="31" t="s">
        <v>645</v>
      </c>
      <c r="K614" s="31" t="s">
        <v>39</v>
      </c>
      <c r="L614" s="26">
        <v>6</v>
      </c>
      <c r="M614" s="32">
        <v>2672850</v>
      </c>
      <c r="N614" s="30">
        <v>16037100</v>
      </c>
      <c r="O614" s="31" t="s">
        <v>449</v>
      </c>
      <c r="P614" s="31" t="s">
        <v>35</v>
      </c>
      <c r="Q614" s="26" t="s">
        <v>36</v>
      </c>
      <c r="R614" s="78" t="s">
        <v>37</v>
      </c>
    </row>
    <row r="615" spans="1:18" s="28" customFormat="1" ht="120" x14ac:dyDescent="0.25">
      <c r="A615" s="77" t="s">
        <v>492</v>
      </c>
      <c r="B615" s="31" t="s">
        <v>493</v>
      </c>
      <c r="C615" s="31" t="s">
        <v>494</v>
      </c>
      <c r="D615" s="31" t="s">
        <v>508</v>
      </c>
      <c r="E615" s="31" t="s">
        <v>610</v>
      </c>
      <c r="F615" s="31">
        <v>80111600</v>
      </c>
      <c r="G615" s="49" t="s">
        <v>646</v>
      </c>
      <c r="H615" s="31" t="s">
        <v>30</v>
      </c>
      <c r="I615" s="31" t="s">
        <v>31</v>
      </c>
      <c r="J615" s="31" t="s">
        <v>54</v>
      </c>
      <c r="K615" s="31" t="s">
        <v>54</v>
      </c>
      <c r="L615" s="26">
        <v>7</v>
      </c>
      <c r="M615" s="32">
        <v>2994000</v>
      </c>
      <c r="N615" s="30">
        <f t="shared" ref="N615" si="146">+L615*M615</f>
        <v>20958000</v>
      </c>
      <c r="O615" s="31" t="s">
        <v>449</v>
      </c>
      <c r="P615" s="31" t="s">
        <v>35</v>
      </c>
      <c r="Q615" s="26" t="s">
        <v>36</v>
      </c>
      <c r="R615" s="78" t="s">
        <v>37</v>
      </c>
    </row>
    <row r="616" spans="1:18" s="28" customFormat="1" ht="120" x14ac:dyDescent="0.25">
      <c r="A616" s="77" t="s">
        <v>492</v>
      </c>
      <c r="B616" s="31" t="s">
        <v>493</v>
      </c>
      <c r="C616" s="31" t="s">
        <v>494</v>
      </c>
      <c r="D616" s="31" t="s">
        <v>508</v>
      </c>
      <c r="E616" s="31" t="s">
        <v>610</v>
      </c>
      <c r="F616" s="31">
        <v>80111600</v>
      </c>
      <c r="G616" s="49" t="s">
        <v>646</v>
      </c>
      <c r="H616" s="31" t="s">
        <v>30</v>
      </c>
      <c r="I616" s="31" t="s">
        <v>31</v>
      </c>
      <c r="J616" s="31" t="s">
        <v>38</v>
      </c>
      <c r="K616" s="31" t="s">
        <v>39</v>
      </c>
      <c r="L616" s="26">
        <v>3</v>
      </c>
      <c r="M616" s="32">
        <v>2994000</v>
      </c>
      <c r="N616" s="30">
        <f t="shared" si="108"/>
        <v>8982000</v>
      </c>
      <c r="O616" s="31" t="s">
        <v>449</v>
      </c>
      <c r="P616" s="31" t="s">
        <v>35</v>
      </c>
      <c r="Q616" s="26" t="s">
        <v>36</v>
      </c>
      <c r="R616" s="78" t="s">
        <v>37</v>
      </c>
    </row>
    <row r="617" spans="1:18" s="28" customFormat="1" ht="120" x14ac:dyDescent="0.25">
      <c r="A617" s="77" t="s">
        <v>492</v>
      </c>
      <c r="B617" s="31" t="s">
        <v>493</v>
      </c>
      <c r="C617" s="31" t="s">
        <v>494</v>
      </c>
      <c r="D617" s="31" t="s">
        <v>508</v>
      </c>
      <c r="E617" s="31" t="s">
        <v>610</v>
      </c>
      <c r="F617" s="31">
        <v>80111600</v>
      </c>
      <c r="G617" s="49" t="s">
        <v>647</v>
      </c>
      <c r="H617" s="31" t="s">
        <v>43</v>
      </c>
      <c r="I617" s="31" t="s">
        <v>31</v>
      </c>
      <c r="J617" s="31" t="s">
        <v>54</v>
      </c>
      <c r="K617" s="31" t="s">
        <v>54</v>
      </c>
      <c r="L617" s="26">
        <v>10</v>
      </c>
      <c r="M617" s="32">
        <v>4878600</v>
      </c>
      <c r="N617" s="30">
        <f t="shared" ref="N617" si="147">+L617*M617</f>
        <v>48786000</v>
      </c>
      <c r="O617" s="31" t="s">
        <v>449</v>
      </c>
      <c r="P617" s="31" t="s">
        <v>35</v>
      </c>
      <c r="Q617" s="26" t="s">
        <v>36</v>
      </c>
      <c r="R617" s="78" t="s">
        <v>37</v>
      </c>
    </row>
    <row r="618" spans="1:18" s="28" customFormat="1" ht="120" x14ac:dyDescent="0.25">
      <c r="A618" s="77" t="s">
        <v>492</v>
      </c>
      <c r="B618" s="31" t="s">
        <v>493</v>
      </c>
      <c r="C618" s="31" t="s">
        <v>494</v>
      </c>
      <c r="D618" s="31" t="s">
        <v>508</v>
      </c>
      <c r="E618" s="31" t="s">
        <v>610</v>
      </c>
      <c r="F618" s="31">
        <v>80111600</v>
      </c>
      <c r="G618" s="49" t="s">
        <v>648</v>
      </c>
      <c r="H618" s="31" t="s">
        <v>43</v>
      </c>
      <c r="I618" s="31" t="s">
        <v>31</v>
      </c>
      <c r="J618" s="31" t="s">
        <v>54</v>
      </c>
      <c r="K618" s="31" t="s">
        <v>54</v>
      </c>
      <c r="L618" s="26">
        <v>10</v>
      </c>
      <c r="M618" s="32">
        <v>5025000</v>
      </c>
      <c r="N618" s="30">
        <f t="shared" ref="N618" si="148">+L618*M618</f>
        <v>50250000</v>
      </c>
      <c r="O618" s="31" t="s">
        <v>449</v>
      </c>
      <c r="P618" s="31" t="s">
        <v>35</v>
      </c>
      <c r="Q618" s="26" t="s">
        <v>36</v>
      </c>
      <c r="R618" s="78" t="s">
        <v>37</v>
      </c>
    </row>
    <row r="619" spans="1:18" s="28" customFormat="1" ht="120" x14ac:dyDescent="0.25">
      <c r="A619" s="77" t="s">
        <v>492</v>
      </c>
      <c r="B619" s="31" t="s">
        <v>493</v>
      </c>
      <c r="C619" s="31" t="s">
        <v>494</v>
      </c>
      <c r="D619" s="31" t="s">
        <v>508</v>
      </c>
      <c r="E619" s="31" t="s">
        <v>610</v>
      </c>
      <c r="F619" s="31">
        <v>80111600</v>
      </c>
      <c r="G619" s="49" t="s">
        <v>649</v>
      </c>
      <c r="H619" s="31" t="s">
        <v>43</v>
      </c>
      <c r="I619" s="31" t="s">
        <v>31</v>
      </c>
      <c r="J619" s="31" t="s">
        <v>54</v>
      </c>
      <c r="K619" s="31" t="s">
        <v>54</v>
      </c>
      <c r="L619" s="26">
        <v>10</v>
      </c>
      <c r="M619" s="32">
        <v>5500000</v>
      </c>
      <c r="N619" s="30">
        <f t="shared" ref="N619" si="149">+L619*M619</f>
        <v>55000000</v>
      </c>
      <c r="O619" s="31" t="s">
        <v>449</v>
      </c>
      <c r="P619" s="31" t="s">
        <v>35</v>
      </c>
      <c r="Q619" s="26" t="s">
        <v>36</v>
      </c>
      <c r="R619" s="78" t="s">
        <v>37</v>
      </c>
    </row>
    <row r="620" spans="1:18" s="28" customFormat="1" ht="120" x14ac:dyDescent="0.25">
      <c r="A620" s="77" t="s">
        <v>492</v>
      </c>
      <c r="B620" s="31" t="s">
        <v>493</v>
      </c>
      <c r="C620" s="31" t="s">
        <v>494</v>
      </c>
      <c r="D620" s="31" t="s">
        <v>508</v>
      </c>
      <c r="E620" s="31" t="s">
        <v>610</v>
      </c>
      <c r="F620" s="31">
        <v>80111600</v>
      </c>
      <c r="G620" s="49" t="s">
        <v>650</v>
      </c>
      <c r="H620" s="31" t="s">
        <v>43</v>
      </c>
      <c r="I620" s="31" t="s">
        <v>31</v>
      </c>
      <c r="J620" s="31" t="s">
        <v>54</v>
      </c>
      <c r="K620" s="31" t="s">
        <v>54</v>
      </c>
      <c r="L620" s="26">
        <v>7</v>
      </c>
      <c r="M620" s="32">
        <v>2138000</v>
      </c>
      <c r="N620" s="30">
        <f t="shared" ref="N620" si="150">+L620*M620</f>
        <v>14966000</v>
      </c>
      <c r="O620" s="31" t="s">
        <v>449</v>
      </c>
      <c r="P620" s="31" t="s">
        <v>35</v>
      </c>
      <c r="Q620" s="26" t="s">
        <v>36</v>
      </c>
      <c r="R620" s="78" t="s">
        <v>37</v>
      </c>
    </row>
    <row r="621" spans="1:18" s="28" customFormat="1" ht="120" x14ac:dyDescent="0.25">
      <c r="A621" s="77" t="s">
        <v>492</v>
      </c>
      <c r="B621" s="31" t="s">
        <v>493</v>
      </c>
      <c r="C621" s="31" t="s">
        <v>494</v>
      </c>
      <c r="D621" s="31" t="s">
        <v>508</v>
      </c>
      <c r="E621" s="31" t="s">
        <v>610</v>
      </c>
      <c r="F621" s="31">
        <v>80111600</v>
      </c>
      <c r="G621" s="49" t="s">
        <v>650</v>
      </c>
      <c r="H621" s="31" t="s">
        <v>43</v>
      </c>
      <c r="I621" s="31" t="s">
        <v>31</v>
      </c>
      <c r="J621" s="31" t="s">
        <v>38</v>
      </c>
      <c r="K621" s="31" t="s">
        <v>39</v>
      </c>
      <c r="L621" s="26">
        <v>6</v>
      </c>
      <c r="M621" s="32">
        <v>2138000</v>
      </c>
      <c r="N621" s="30">
        <f t="shared" si="108"/>
        <v>12828000</v>
      </c>
      <c r="O621" s="31" t="s">
        <v>449</v>
      </c>
      <c r="P621" s="31" t="s">
        <v>35</v>
      </c>
      <c r="Q621" s="26" t="s">
        <v>36</v>
      </c>
      <c r="R621" s="78" t="s">
        <v>37</v>
      </c>
    </row>
    <row r="622" spans="1:18" s="28" customFormat="1" ht="120" x14ac:dyDescent="0.25">
      <c r="A622" s="77" t="s">
        <v>492</v>
      </c>
      <c r="B622" s="31" t="s">
        <v>493</v>
      </c>
      <c r="C622" s="31" t="s">
        <v>494</v>
      </c>
      <c r="D622" s="31" t="s">
        <v>508</v>
      </c>
      <c r="E622" s="31" t="s">
        <v>610</v>
      </c>
      <c r="F622" s="31">
        <v>80111600</v>
      </c>
      <c r="G622" s="49" t="s">
        <v>651</v>
      </c>
      <c r="H622" s="31" t="s">
        <v>43</v>
      </c>
      <c r="I622" s="31" t="s">
        <v>31</v>
      </c>
      <c r="J622" s="31" t="s">
        <v>106</v>
      </c>
      <c r="K622" s="31" t="s">
        <v>596</v>
      </c>
      <c r="L622" s="118">
        <v>3</v>
      </c>
      <c r="M622" s="97">
        <v>4661941</v>
      </c>
      <c r="N622" s="30">
        <v>13985824</v>
      </c>
      <c r="O622" s="101" t="s">
        <v>449</v>
      </c>
      <c r="P622" s="31" t="s">
        <v>35</v>
      </c>
      <c r="Q622" s="26" t="s">
        <v>36</v>
      </c>
      <c r="R622" s="78" t="s">
        <v>37</v>
      </c>
    </row>
    <row r="623" spans="1:18" s="28" customFormat="1" ht="120" x14ac:dyDescent="0.25">
      <c r="A623" s="77" t="s">
        <v>492</v>
      </c>
      <c r="B623" s="31" t="s">
        <v>493</v>
      </c>
      <c r="C623" s="31" t="s">
        <v>494</v>
      </c>
      <c r="D623" s="31" t="s">
        <v>508</v>
      </c>
      <c r="E623" s="31" t="s">
        <v>610</v>
      </c>
      <c r="F623" s="31" t="s">
        <v>101</v>
      </c>
      <c r="G623" s="49" t="s">
        <v>652</v>
      </c>
      <c r="H623" s="31" t="s">
        <v>30</v>
      </c>
      <c r="I623" s="31" t="s">
        <v>653</v>
      </c>
      <c r="J623" s="31" t="s">
        <v>33</v>
      </c>
      <c r="K623" s="31" t="s">
        <v>104</v>
      </c>
      <c r="L623" s="26">
        <v>7</v>
      </c>
      <c r="M623" s="53" t="s">
        <v>37</v>
      </c>
      <c r="N623" s="30">
        <v>19327397</v>
      </c>
      <c r="O623" s="31" t="s">
        <v>449</v>
      </c>
      <c r="P623" s="31" t="s">
        <v>35</v>
      </c>
      <c r="Q623" s="26" t="s">
        <v>36</v>
      </c>
      <c r="R623" s="78" t="s">
        <v>37</v>
      </c>
    </row>
    <row r="624" spans="1:18" s="28" customFormat="1" ht="120" x14ac:dyDescent="0.25">
      <c r="A624" s="77" t="s">
        <v>492</v>
      </c>
      <c r="B624" s="31" t="s">
        <v>493</v>
      </c>
      <c r="C624" s="31" t="s">
        <v>494</v>
      </c>
      <c r="D624" s="31" t="s">
        <v>508</v>
      </c>
      <c r="E624" s="31" t="s">
        <v>509</v>
      </c>
      <c r="F624" s="31" t="s">
        <v>319</v>
      </c>
      <c r="G624" s="49" t="s">
        <v>654</v>
      </c>
      <c r="H624" s="31" t="s">
        <v>30</v>
      </c>
      <c r="I624" s="31" t="s">
        <v>319</v>
      </c>
      <c r="J624" s="31" t="s">
        <v>104</v>
      </c>
      <c r="K624" s="31" t="s">
        <v>104</v>
      </c>
      <c r="L624" s="35">
        <v>1</v>
      </c>
      <c r="M624" s="53" t="s">
        <v>37</v>
      </c>
      <c r="N624" s="30">
        <v>597987</v>
      </c>
      <c r="O624" s="31" t="s">
        <v>511</v>
      </c>
      <c r="P624" s="31" t="s">
        <v>655</v>
      </c>
      <c r="Q624" s="26" t="s">
        <v>36</v>
      </c>
      <c r="R624" s="78" t="s">
        <v>37</v>
      </c>
    </row>
    <row r="625" spans="1:18" s="28" customFormat="1" ht="165" x14ac:dyDescent="0.25">
      <c r="A625" s="77" t="s">
        <v>48</v>
      </c>
      <c r="B625" s="31" t="s">
        <v>313</v>
      </c>
      <c r="C625" s="31" t="s">
        <v>314</v>
      </c>
      <c r="D625" s="31" t="s">
        <v>315</v>
      </c>
      <c r="E625" s="31" t="s">
        <v>316</v>
      </c>
      <c r="F625" s="31">
        <v>80111600</v>
      </c>
      <c r="G625" s="49" t="s">
        <v>656</v>
      </c>
      <c r="H625" s="31" t="s">
        <v>43</v>
      </c>
      <c r="I625" s="31" t="s">
        <v>31</v>
      </c>
      <c r="J625" s="31" t="s">
        <v>657</v>
      </c>
      <c r="K625" s="31" t="s">
        <v>657</v>
      </c>
      <c r="L625" s="36">
        <v>7</v>
      </c>
      <c r="M625" s="32">
        <v>2400000</v>
      </c>
      <c r="N625" s="30">
        <f>+L625*M625</f>
        <v>16800000</v>
      </c>
      <c r="O625" s="36" t="s">
        <v>342</v>
      </c>
      <c r="P625" s="31" t="s">
        <v>35</v>
      </c>
      <c r="Q625" s="26" t="s">
        <v>36</v>
      </c>
      <c r="R625" s="78" t="s">
        <v>37</v>
      </c>
    </row>
    <row r="626" spans="1:18" s="28" customFormat="1" ht="150" x14ac:dyDescent="0.25">
      <c r="A626" s="77" t="s">
        <v>48</v>
      </c>
      <c r="B626" s="31" t="s">
        <v>313</v>
      </c>
      <c r="C626" s="31" t="s">
        <v>314</v>
      </c>
      <c r="D626" s="31" t="s">
        <v>315</v>
      </c>
      <c r="E626" s="31" t="s">
        <v>316</v>
      </c>
      <c r="F626" s="31">
        <v>80111600</v>
      </c>
      <c r="G626" s="49" t="s">
        <v>658</v>
      </c>
      <c r="H626" s="31" t="s">
        <v>43</v>
      </c>
      <c r="I626" s="31" t="s">
        <v>31</v>
      </c>
      <c r="J626" s="31" t="s">
        <v>39</v>
      </c>
      <c r="K626" s="31" t="s">
        <v>64</v>
      </c>
      <c r="L626" s="36">
        <v>3.5</v>
      </c>
      <c r="M626" s="32">
        <v>2400000</v>
      </c>
      <c r="N626" s="30">
        <f>+L626*M626</f>
        <v>8400000</v>
      </c>
      <c r="O626" s="36" t="s">
        <v>342</v>
      </c>
      <c r="P626" s="31" t="s">
        <v>35</v>
      </c>
      <c r="Q626" s="26" t="s">
        <v>36</v>
      </c>
      <c r="R626" s="78" t="s">
        <v>37</v>
      </c>
    </row>
    <row r="627" spans="1:18" s="28" customFormat="1" ht="105" x14ac:dyDescent="0.25">
      <c r="A627" s="77" t="s">
        <v>48</v>
      </c>
      <c r="B627" s="31" t="s">
        <v>313</v>
      </c>
      <c r="C627" s="31" t="s">
        <v>314</v>
      </c>
      <c r="D627" s="31" t="s">
        <v>315</v>
      </c>
      <c r="E627" s="31" t="s">
        <v>316</v>
      </c>
      <c r="F627" s="31">
        <v>80111600</v>
      </c>
      <c r="G627" s="49" t="s">
        <v>659</v>
      </c>
      <c r="H627" s="101" t="s">
        <v>43</v>
      </c>
      <c r="I627" s="101" t="s">
        <v>31</v>
      </c>
      <c r="J627" s="101" t="s">
        <v>100</v>
      </c>
      <c r="K627" s="101" t="s">
        <v>100</v>
      </c>
      <c r="L627" s="101">
        <v>1</v>
      </c>
      <c r="M627" s="97">
        <v>3167400</v>
      </c>
      <c r="N627" s="30">
        <v>3167400</v>
      </c>
      <c r="O627" s="101" t="s">
        <v>334</v>
      </c>
      <c r="P627" s="31" t="s">
        <v>35</v>
      </c>
      <c r="Q627" s="26" t="s">
        <v>36</v>
      </c>
      <c r="R627" s="78" t="s">
        <v>37</v>
      </c>
    </row>
    <row r="628" spans="1:18" s="28" customFormat="1" ht="120" x14ac:dyDescent="0.25">
      <c r="A628" s="77" t="s">
        <v>48</v>
      </c>
      <c r="B628" s="31" t="s">
        <v>49</v>
      </c>
      <c r="C628" s="31" t="s">
        <v>253</v>
      </c>
      <c r="D628" s="31" t="s">
        <v>254</v>
      </c>
      <c r="E628" s="31" t="s">
        <v>255</v>
      </c>
      <c r="F628" s="31">
        <v>80111601</v>
      </c>
      <c r="G628" s="49" t="s">
        <v>660</v>
      </c>
      <c r="H628" s="31" t="s">
        <v>262</v>
      </c>
      <c r="I628" s="31" t="s">
        <v>31</v>
      </c>
      <c r="J628" s="31" t="s">
        <v>54</v>
      </c>
      <c r="K628" s="31" t="s">
        <v>32</v>
      </c>
      <c r="L628" s="26">
        <v>8</v>
      </c>
      <c r="M628" s="32">
        <v>3420000</v>
      </c>
      <c r="N628" s="30">
        <f t="shared" ref="N628" si="151">M628*L628</f>
        <v>27360000</v>
      </c>
      <c r="O628" s="31" t="s">
        <v>258</v>
      </c>
      <c r="P628" s="31" t="s">
        <v>35</v>
      </c>
      <c r="Q628" s="26" t="s">
        <v>36</v>
      </c>
      <c r="R628" s="78" t="s">
        <v>37</v>
      </c>
    </row>
    <row r="629" spans="1:18" s="28" customFormat="1" ht="120" x14ac:dyDescent="0.25">
      <c r="A629" s="77" t="s">
        <v>48</v>
      </c>
      <c r="B629" s="31" t="s">
        <v>49</v>
      </c>
      <c r="C629" s="31" t="s">
        <v>117</v>
      </c>
      <c r="D629" s="31" t="s">
        <v>127</v>
      </c>
      <c r="E629" s="31" t="s">
        <v>128</v>
      </c>
      <c r="F629" s="31">
        <v>80111600</v>
      </c>
      <c r="G629" s="49" t="s">
        <v>661</v>
      </c>
      <c r="H629" s="31" t="s">
        <v>30</v>
      </c>
      <c r="I629" s="31" t="s">
        <v>31</v>
      </c>
      <c r="J629" s="31" t="s">
        <v>54</v>
      </c>
      <c r="K629" s="31" t="s">
        <v>32</v>
      </c>
      <c r="L629" s="31">
        <v>5</v>
      </c>
      <c r="M629" s="32">
        <v>4000000</v>
      </c>
      <c r="N629" s="30">
        <v>20000000</v>
      </c>
      <c r="O629" s="31" t="s">
        <v>662</v>
      </c>
      <c r="P629" s="29" t="s">
        <v>35</v>
      </c>
      <c r="Q629" s="29" t="s">
        <v>36</v>
      </c>
      <c r="R629" s="79" t="s">
        <v>37</v>
      </c>
    </row>
    <row r="630" spans="1:18" s="28" customFormat="1" ht="120" x14ac:dyDescent="0.25">
      <c r="A630" s="77" t="s">
        <v>48</v>
      </c>
      <c r="B630" s="31" t="s">
        <v>49</v>
      </c>
      <c r="C630" s="31" t="s">
        <v>117</v>
      </c>
      <c r="D630" s="31" t="s">
        <v>127</v>
      </c>
      <c r="E630" s="31" t="s">
        <v>128</v>
      </c>
      <c r="F630" s="31">
        <v>80111600</v>
      </c>
      <c r="G630" s="49" t="s">
        <v>661</v>
      </c>
      <c r="H630" s="31" t="s">
        <v>30</v>
      </c>
      <c r="I630" s="31" t="s">
        <v>31</v>
      </c>
      <c r="J630" s="31" t="s">
        <v>39</v>
      </c>
      <c r="K630" s="31" t="s">
        <v>64</v>
      </c>
      <c r="L630" s="31">
        <v>3</v>
      </c>
      <c r="M630" s="32">
        <v>4000000</v>
      </c>
      <c r="N630" s="30">
        <v>12000000</v>
      </c>
      <c r="O630" s="31" t="s">
        <v>662</v>
      </c>
      <c r="P630" s="29" t="s">
        <v>35</v>
      </c>
      <c r="Q630" s="29" t="s">
        <v>36</v>
      </c>
      <c r="R630" s="79" t="s">
        <v>37</v>
      </c>
    </row>
    <row r="631" spans="1:18" s="28" customFormat="1" ht="120" x14ac:dyDescent="0.25">
      <c r="A631" s="77" t="s">
        <v>48</v>
      </c>
      <c r="B631" s="31" t="s">
        <v>49</v>
      </c>
      <c r="C631" s="31" t="s">
        <v>117</v>
      </c>
      <c r="D631" s="31" t="s">
        <v>127</v>
      </c>
      <c r="E631" s="31" t="s">
        <v>128</v>
      </c>
      <c r="F631" s="31">
        <v>80111600</v>
      </c>
      <c r="G631" s="49" t="s">
        <v>663</v>
      </c>
      <c r="H631" s="31" t="s">
        <v>30</v>
      </c>
      <c r="I631" s="31" t="s">
        <v>31</v>
      </c>
      <c r="J631" s="31" t="s">
        <v>136</v>
      </c>
      <c r="K631" s="31" t="s">
        <v>136</v>
      </c>
      <c r="L631" s="31" t="s">
        <v>664</v>
      </c>
      <c r="M631" s="32">
        <v>4000000</v>
      </c>
      <c r="N631" s="30">
        <f>1733333+0.03</f>
        <v>1733333.03</v>
      </c>
      <c r="O631" s="31" t="s">
        <v>662</v>
      </c>
      <c r="P631" s="29" t="s">
        <v>35</v>
      </c>
      <c r="Q631" s="29" t="s">
        <v>36</v>
      </c>
      <c r="R631" s="79" t="s">
        <v>37</v>
      </c>
    </row>
    <row r="632" spans="1:18" s="28" customFormat="1" ht="120" x14ac:dyDescent="0.25">
      <c r="A632" s="77" t="s">
        <v>48</v>
      </c>
      <c r="B632" s="31" t="s">
        <v>49</v>
      </c>
      <c r="C632" s="31" t="s">
        <v>117</v>
      </c>
      <c r="D632" s="31" t="s">
        <v>127</v>
      </c>
      <c r="E632" s="31" t="s">
        <v>128</v>
      </c>
      <c r="F632" s="31">
        <v>80111600</v>
      </c>
      <c r="G632" s="49" t="s">
        <v>665</v>
      </c>
      <c r="H632" s="31" t="s">
        <v>30</v>
      </c>
      <c r="I632" s="31" t="s">
        <v>31</v>
      </c>
      <c r="J632" s="31" t="s">
        <v>54</v>
      </c>
      <c r="K632" s="31" t="s">
        <v>32</v>
      </c>
      <c r="L632" s="31" t="s">
        <v>666</v>
      </c>
      <c r="M632" s="32">
        <v>3421001</v>
      </c>
      <c r="N632" s="30">
        <v>2280667</v>
      </c>
      <c r="O632" s="31" t="s">
        <v>34</v>
      </c>
      <c r="P632" s="29" t="s">
        <v>35</v>
      </c>
      <c r="Q632" s="29" t="s">
        <v>36</v>
      </c>
      <c r="R632" s="79" t="s">
        <v>37</v>
      </c>
    </row>
    <row r="633" spans="1:18" s="28" customFormat="1" ht="120" x14ac:dyDescent="0.25">
      <c r="A633" s="77" t="s">
        <v>48</v>
      </c>
      <c r="B633" s="31" t="s">
        <v>49</v>
      </c>
      <c r="C633" s="31" t="s">
        <v>117</v>
      </c>
      <c r="D633" s="31" t="s">
        <v>127</v>
      </c>
      <c r="E633" s="31" t="s">
        <v>128</v>
      </c>
      <c r="F633" s="31">
        <v>80111600</v>
      </c>
      <c r="G633" s="49" t="s">
        <v>667</v>
      </c>
      <c r="H633" s="101" t="s">
        <v>30</v>
      </c>
      <c r="I633" s="101" t="s">
        <v>31</v>
      </c>
      <c r="J633" s="118" t="s">
        <v>668</v>
      </c>
      <c r="K633" s="101" t="s">
        <v>668</v>
      </c>
      <c r="L633" s="101" t="s">
        <v>669</v>
      </c>
      <c r="M633" s="97">
        <v>3421001</v>
      </c>
      <c r="N633" s="30">
        <v>7298135</v>
      </c>
      <c r="O633" s="101" t="s">
        <v>670</v>
      </c>
      <c r="P633" s="29" t="s">
        <v>35</v>
      </c>
      <c r="Q633" s="29" t="s">
        <v>36</v>
      </c>
      <c r="R633" s="79" t="s">
        <v>37</v>
      </c>
    </row>
    <row r="634" spans="1:18" s="28" customFormat="1" ht="120" x14ac:dyDescent="0.25">
      <c r="A634" s="77" t="s">
        <v>48</v>
      </c>
      <c r="B634" s="31" t="s">
        <v>49</v>
      </c>
      <c r="C634" s="31" t="s">
        <v>117</v>
      </c>
      <c r="D634" s="31" t="s">
        <v>127</v>
      </c>
      <c r="E634" s="31" t="s">
        <v>128</v>
      </c>
      <c r="F634" s="31">
        <v>80111600</v>
      </c>
      <c r="G634" s="49" t="s">
        <v>671</v>
      </c>
      <c r="H634" s="31" t="s">
        <v>30</v>
      </c>
      <c r="I634" s="31" t="s">
        <v>31</v>
      </c>
      <c r="J634" s="31" t="s">
        <v>54</v>
      </c>
      <c r="K634" s="31" t="s">
        <v>32</v>
      </c>
      <c r="L634" s="31">
        <v>5</v>
      </c>
      <c r="M634" s="32">
        <v>2800000</v>
      </c>
      <c r="N634" s="30">
        <v>14000000</v>
      </c>
      <c r="O634" s="31" t="s">
        <v>34</v>
      </c>
      <c r="P634" s="29" t="s">
        <v>35</v>
      </c>
      <c r="Q634" s="29" t="s">
        <v>36</v>
      </c>
      <c r="R634" s="79" t="s">
        <v>37</v>
      </c>
    </row>
    <row r="635" spans="1:18" s="28" customFormat="1" ht="120" x14ac:dyDescent="0.25">
      <c r="A635" s="77" t="s">
        <v>48</v>
      </c>
      <c r="B635" s="31" t="s">
        <v>49</v>
      </c>
      <c r="C635" s="31" t="s">
        <v>117</v>
      </c>
      <c r="D635" s="31" t="s">
        <v>127</v>
      </c>
      <c r="E635" s="31" t="s">
        <v>128</v>
      </c>
      <c r="F635" s="31">
        <v>80111600</v>
      </c>
      <c r="G635" s="49" t="s">
        <v>671</v>
      </c>
      <c r="H635" s="31" t="s">
        <v>30</v>
      </c>
      <c r="I635" s="31" t="s">
        <v>31</v>
      </c>
      <c r="J635" s="31" t="s">
        <v>63</v>
      </c>
      <c r="K635" s="31" t="s">
        <v>64</v>
      </c>
      <c r="L635" s="31">
        <v>2</v>
      </c>
      <c r="M635" s="32">
        <v>2800000</v>
      </c>
      <c r="N635" s="30">
        <f>+M635*L635</f>
        <v>5600000</v>
      </c>
      <c r="O635" s="31" t="s">
        <v>34</v>
      </c>
      <c r="P635" s="29" t="s">
        <v>35</v>
      </c>
      <c r="Q635" s="29" t="s">
        <v>36</v>
      </c>
      <c r="R635" s="79" t="s">
        <v>37</v>
      </c>
    </row>
    <row r="636" spans="1:18" s="28" customFormat="1" ht="105" x14ac:dyDescent="0.25">
      <c r="A636" s="77" t="s">
        <v>48</v>
      </c>
      <c r="B636" s="31" t="s">
        <v>49</v>
      </c>
      <c r="C636" s="31" t="s">
        <v>453</v>
      </c>
      <c r="D636" s="31" t="s">
        <v>51</v>
      </c>
      <c r="E636" s="31" t="s">
        <v>454</v>
      </c>
      <c r="F636" s="31">
        <v>80111600</v>
      </c>
      <c r="G636" s="49" t="s">
        <v>455</v>
      </c>
      <c r="H636" s="55" t="s">
        <v>30</v>
      </c>
      <c r="I636" s="55" t="s">
        <v>31</v>
      </c>
      <c r="J636" s="31" t="s">
        <v>84</v>
      </c>
      <c r="K636" s="31" t="s">
        <v>84</v>
      </c>
      <c r="L636" s="55" t="s">
        <v>672</v>
      </c>
      <c r="M636" s="58">
        <v>3394880</v>
      </c>
      <c r="N636" s="30">
        <v>20935093</v>
      </c>
      <c r="O636" s="31" t="s">
        <v>456</v>
      </c>
      <c r="P636" s="31" t="s">
        <v>35</v>
      </c>
      <c r="Q636" s="26" t="s">
        <v>36</v>
      </c>
      <c r="R636" s="78" t="s">
        <v>37</v>
      </c>
    </row>
    <row r="637" spans="1:18" s="28" customFormat="1" ht="105" x14ac:dyDescent="0.25">
      <c r="A637" s="77" t="s">
        <v>48</v>
      </c>
      <c r="B637" s="31" t="s">
        <v>49</v>
      </c>
      <c r="C637" s="31" t="s">
        <v>453</v>
      </c>
      <c r="D637" s="31" t="s">
        <v>51</v>
      </c>
      <c r="E637" s="31" t="s">
        <v>454</v>
      </c>
      <c r="F637" s="31" t="s">
        <v>319</v>
      </c>
      <c r="G637" s="49" t="s">
        <v>673</v>
      </c>
      <c r="H637" s="31" t="s">
        <v>674</v>
      </c>
      <c r="I637" s="31" t="s">
        <v>319</v>
      </c>
      <c r="J637" s="31" t="s">
        <v>106</v>
      </c>
      <c r="K637" s="31" t="s">
        <v>100</v>
      </c>
      <c r="L637" s="26">
        <v>1</v>
      </c>
      <c r="M637" s="32">
        <v>8117246</v>
      </c>
      <c r="N637" s="30">
        <f>+M637*L637</f>
        <v>8117246</v>
      </c>
      <c r="O637" s="31" t="s">
        <v>456</v>
      </c>
      <c r="P637" s="31" t="s">
        <v>35</v>
      </c>
      <c r="Q637" s="26" t="s">
        <v>36</v>
      </c>
      <c r="R637" s="78" t="s">
        <v>37</v>
      </c>
    </row>
    <row r="638" spans="1:18" s="28" customFormat="1" ht="120" x14ac:dyDescent="0.25">
      <c r="A638" s="77" t="s">
        <v>492</v>
      </c>
      <c r="B638" s="31" t="s">
        <v>493</v>
      </c>
      <c r="C638" s="31" t="s">
        <v>494</v>
      </c>
      <c r="D638" s="31" t="s">
        <v>508</v>
      </c>
      <c r="E638" s="31" t="s">
        <v>542</v>
      </c>
      <c r="F638" s="31">
        <v>80111600</v>
      </c>
      <c r="G638" s="49" t="s">
        <v>675</v>
      </c>
      <c r="H638" s="31" t="s">
        <v>30</v>
      </c>
      <c r="I638" s="31" t="s">
        <v>31</v>
      </c>
      <c r="J638" s="31" t="s">
        <v>32</v>
      </c>
      <c r="K638" s="31" t="s">
        <v>32</v>
      </c>
      <c r="L638" s="31">
        <v>7</v>
      </c>
      <c r="M638" s="32">
        <v>2600000</v>
      </c>
      <c r="N638" s="30">
        <v>18200000</v>
      </c>
      <c r="O638" s="31" t="s">
        <v>676</v>
      </c>
      <c r="P638" s="26" t="s">
        <v>35</v>
      </c>
      <c r="Q638" s="26" t="s">
        <v>36</v>
      </c>
      <c r="R638" s="78" t="s">
        <v>37</v>
      </c>
    </row>
    <row r="639" spans="1:18" s="28" customFormat="1" ht="120" x14ac:dyDescent="0.25">
      <c r="A639" s="77" t="s">
        <v>492</v>
      </c>
      <c r="B639" s="31" t="s">
        <v>493</v>
      </c>
      <c r="C639" s="31" t="s">
        <v>494</v>
      </c>
      <c r="D639" s="31" t="s">
        <v>508</v>
      </c>
      <c r="E639" s="31" t="s">
        <v>542</v>
      </c>
      <c r="F639" s="31">
        <v>80111600</v>
      </c>
      <c r="G639" s="49" t="s">
        <v>675</v>
      </c>
      <c r="H639" s="31" t="s">
        <v>30</v>
      </c>
      <c r="I639" s="31" t="s">
        <v>31</v>
      </c>
      <c r="J639" s="31" t="s">
        <v>106</v>
      </c>
      <c r="K639" s="31" t="s">
        <v>106</v>
      </c>
      <c r="L639" s="31">
        <v>3</v>
      </c>
      <c r="M639" s="32">
        <v>2600000</v>
      </c>
      <c r="N639" s="30">
        <v>7800000</v>
      </c>
      <c r="O639" s="31" t="s">
        <v>676</v>
      </c>
      <c r="P639" s="26" t="s">
        <v>35</v>
      </c>
      <c r="Q639" s="26" t="s">
        <v>36</v>
      </c>
      <c r="R639" s="78" t="s">
        <v>37</v>
      </c>
    </row>
    <row r="640" spans="1:18" s="28" customFormat="1" ht="120" x14ac:dyDescent="0.25">
      <c r="A640" s="77" t="s">
        <v>48</v>
      </c>
      <c r="B640" s="31" t="s">
        <v>49</v>
      </c>
      <c r="C640" s="31" t="s">
        <v>253</v>
      </c>
      <c r="D640" s="31" t="s">
        <v>254</v>
      </c>
      <c r="E640" s="31" t="s">
        <v>255</v>
      </c>
      <c r="F640" s="31">
        <v>80111600</v>
      </c>
      <c r="G640" s="49" t="s">
        <v>677</v>
      </c>
      <c r="H640" s="31" t="s">
        <v>262</v>
      </c>
      <c r="I640" s="31" t="s">
        <v>31</v>
      </c>
      <c r="J640" s="31" t="s">
        <v>39</v>
      </c>
      <c r="K640" s="31" t="s">
        <v>64</v>
      </c>
      <c r="L640" s="26">
        <v>4</v>
      </c>
      <c r="M640" s="32">
        <v>4125000</v>
      </c>
      <c r="N640" s="30">
        <f t="shared" ref="N640" si="152">M640*L640</f>
        <v>16500000</v>
      </c>
      <c r="O640" s="31" t="s">
        <v>258</v>
      </c>
      <c r="P640" s="31" t="s">
        <v>35</v>
      </c>
      <c r="Q640" s="26" t="s">
        <v>36</v>
      </c>
      <c r="R640" s="78" t="s">
        <v>37</v>
      </c>
    </row>
    <row r="641" spans="1:18" s="28" customFormat="1" ht="150" x14ac:dyDescent="0.25">
      <c r="A641" s="77" t="s">
        <v>492</v>
      </c>
      <c r="B641" s="31" t="s">
        <v>493</v>
      </c>
      <c r="C641" s="34" t="s">
        <v>494</v>
      </c>
      <c r="D641" s="41" t="s">
        <v>495</v>
      </c>
      <c r="E641" s="41" t="s">
        <v>496</v>
      </c>
      <c r="F641" s="31" t="s">
        <v>678</v>
      </c>
      <c r="G641" s="49" t="s">
        <v>679</v>
      </c>
      <c r="H641" s="31" t="s">
        <v>30</v>
      </c>
      <c r="I641" s="31" t="s">
        <v>533</v>
      </c>
      <c r="J641" s="31" t="s">
        <v>33</v>
      </c>
      <c r="K641" s="31" t="s">
        <v>104</v>
      </c>
      <c r="L641" s="35">
        <v>7</v>
      </c>
      <c r="M641" s="53" t="s">
        <v>37</v>
      </c>
      <c r="N641" s="30">
        <v>38448811</v>
      </c>
      <c r="O641" s="36" t="s">
        <v>225</v>
      </c>
      <c r="P641" s="31" t="s">
        <v>35</v>
      </c>
      <c r="Q641" s="26" t="s">
        <v>36</v>
      </c>
      <c r="R641" s="78" t="s">
        <v>37</v>
      </c>
    </row>
    <row r="642" spans="1:18" s="28" customFormat="1" ht="120" x14ac:dyDescent="0.25">
      <c r="A642" s="77" t="s">
        <v>492</v>
      </c>
      <c r="B642" s="31" t="s">
        <v>493</v>
      </c>
      <c r="C642" s="34" t="s">
        <v>494</v>
      </c>
      <c r="D642" s="41" t="s">
        <v>508</v>
      </c>
      <c r="E642" s="49" t="s">
        <v>610</v>
      </c>
      <c r="F642" s="31">
        <v>80111600</v>
      </c>
      <c r="G642" s="49" t="s">
        <v>680</v>
      </c>
      <c r="H642" s="26" t="s">
        <v>205</v>
      </c>
      <c r="I642" s="31" t="s">
        <v>681</v>
      </c>
      <c r="J642" s="31" t="s">
        <v>84</v>
      </c>
      <c r="K642" s="31" t="s">
        <v>682</v>
      </c>
      <c r="L642" s="26">
        <v>6</v>
      </c>
      <c r="M642" s="53" t="s">
        <v>37</v>
      </c>
      <c r="N642" s="30">
        <v>9000000</v>
      </c>
      <c r="O642" s="67" t="s">
        <v>449</v>
      </c>
      <c r="P642" s="31" t="s">
        <v>35</v>
      </c>
      <c r="Q642" s="26" t="s">
        <v>36</v>
      </c>
      <c r="R642" s="78" t="s">
        <v>37</v>
      </c>
    </row>
    <row r="643" spans="1:18" s="28" customFormat="1" ht="120" x14ac:dyDescent="0.25">
      <c r="A643" s="77" t="s">
        <v>492</v>
      </c>
      <c r="B643" s="31" t="s">
        <v>493</v>
      </c>
      <c r="C643" s="34" t="s">
        <v>494</v>
      </c>
      <c r="D643" s="41" t="s">
        <v>508</v>
      </c>
      <c r="E643" s="31" t="s">
        <v>610</v>
      </c>
      <c r="F643" s="31">
        <v>80111600</v>
      </c>
      <c r="G643" s="49" t="s">
        <v>683</v>
      </c>
      <c r="H643" s="31" t="s">
        <v>30</v>
      </c>
      <c r="I643" s="31" t="s">
        <v>197</v>
      </c>
      <c r="J643" s="31" t="s">
        <v>39</v>
      </c>
      <c r="K643" s="31" t="s">
        <v>64</v>
      </c>
      <c r="L643" s="26">
        <v>8</v>
      </c>
      <c r="M643" s="53" t="s">
        <v>37</v>
      </c>
      <c r="N643" s="30">
        <v>4000000</v>
      </c>
      <c r="O643" s="31" t="s">
        <v>449</v>
      </c>
      <c r="P643" s="31" t="s">
        <v>35</v>
      </c>
      <c r="Q643" s="26" t="s">
        <v>36</v>
      </c>
      <c r="R643" s="78" t="s">
        <v>37</v>
      </c>
    </row>
    <row r="644" spans="1:18" s="28" customFormat="1" ht="120" x14ac:dyDescent="0.25">
      <c r="A644" s="77" t="s">
        <v>48</v>
      </c>
      <c r="B644" s="31" t="s">
        <v>49</v>
      </c>
      <c r="C644" s="31" t="s">
        <v>253</v>
      </c>
      <c r="D644" s="31" t="s">
        <v>254</v>
      </c>
      <c r="E644" s="31" t="s">
        <v>255</v>
      </c>
      <c r="F644" s="31" t="s">
        <v>101</v>
      </c>
      <c r="G644" s="49" t="s">
        <v>684</v>
      </c>
      <c r="H644" s="31" t="s">
        <v>30</v>
      </c>
      <c r="I644" s="31" t="s">
        <v>653</v>
      </c>
      <c r="J644" s="31" t="s">
        <v>32</v>
      </c>
      <c r="K644" s="31" t="s">
        <v>104</v>
      </c>
      <c r="L644" s="26">
        <v>9</v>
      </c>
      <c r="M644" s="53" t="s">
        <v>37</v>
      </c>
      <c r="N644" s="30">
        <v>146800000</v>
      </c>
      <c r="O644" s="31" t="s">
        <v>258</v>
      </c>
      <c r="P644" s="31" t="s">
        <v>35</v>
      </c>
      <c r="Q644" s="26" t="s">
        <v>36</v>
      </c>
      <c r="R644" s="78" t="s">
        <v>37</v>
      </c>
    </row>
    <row r="645" spans="1:18" s="28" customFormat="1" ht="120" x14ac:dyDescent="0.25">
      <c r="A645" s="77" t="s">
        <v>48</v>
      </c>
      <c r="B645" s="31" t="s">
        <v>49</v>
      </c>
      <c r="C645" s="31" t="s">
        <v>253</v>
      </c>
      <c r="D645" s="31" t="s">
        <v>254</v>
      </c>
      <c r="E645" s="31" t="s">
        <v>255</v>
      </c>
      <c r="F645" s="31">
        <v>78111800</v>
      </c>
      <c r="G645" s="49" t="s">
        <v>204</v>
      </c>
      <c r="H645" s="31" t="s">
        <v>205</v>
      </c>
      <c r="I645" s="31" t="s">
        <v>685</v>
      </c>
      <c r="J645" s="31" t="s">
        <v>104</v>
      </c>
      <c r="K645" s="31" t="s">
        <v>84</v>
      </c>
      <c r="L645" s="26">
        <v>7</v>
      </c>
      <c r="M645" s="53" t="s">
        <v>37</v>
      </c>
      <c r="N645" s="30">
        <v>4980311</v>
      </c>
      <c r="O645" s="31" t="s">
        <v>258</v>
      </c>
      <c r="P645" s="31" t="s">
        <v>35</v>
      </c>
      <c r="Q645" s="26" t="s">
        <v>36</v>
      </c>
      <c r="R645" s="78" t="s">
        <v>37</v>
      </c>
    </row>
    <row r="646" spans="1:18" s="28" customFormat="1" ht="120" x14ac:dyDescent="0.25">
      <c r="A646" s="77" t="s">
        <v>48</v>
      </c>
      <c r="B646" s="31" t="s">
        <v>49</v>
      </c>
      <c r="C646" s="31" t="s">
        <v>253</v>
      </c>
      <c r="D646" s="31" t="s">
        <v>254</v>
      </c>
      <c r="E646" s="31" t="s">
        <v>255</v>
      </c>
      <c r="F646" s="31">
        <v>80111600</v>
      </c>
      <c r="G646" s="49" t="s">
        <v>196</v>
      </c>
      <c r="H646" s="31" t="s">
        <v>30</v>
      </c>
      <c r="I646" s="31" t="s">
        <v>197</v>
      </c>
      <c r="J646" s="31" t="s">
        <v>39</v>
      </c>
      <c r="K646" s="31" t="s">
        <v>64</v>
      </c>
      <c r="L646" s="26">
        <v>8</v>
      </c>
      <c r="M646" s="53" t="s">
        <v>37</v>
      </c>
      <c r="N646" s="30">
        <v>1200000</v>
      </c>
      <c r="O646" s="31" t="s">
        <v>258</v>
      </c>
      <c r="P646" s="31" t="s">
        <v>35</v>
      </c>
      <c r="Q646" s="26" t="s">
        <v>36</v>
      </c>
      <c r="R646" s="78" t="s">
        <v>37</v>
      </c>
    </row>
    <row r="647" spans="1:18" s="28" customFormat="1" ht="135" x14ac:dyDescent="0.25">
      <c r="A647" s="77" t="s">
        <v>48</v>
      </c>
      <c r="B647" s="31" t="s">
        <v>49</v>
      </c>
      <c r="C647" s="31" t="s">
        <v>50</v>
      </c>
      <c r="D647" s="31" t="s">
        <v>51</v>
      </c>
      <c r="E647" s="31" t="s">
        <v>52</v>
      </c>
      <c r="F647" s="31">
        <v>80111600</v>
      </c>
      <c r="G647" s="49" t="s">
        <v>686</v>
      </c>
      <c r="H647" s="31" t="s">
        <v>30</v>
      </c>
      <c r="I647" s="31" t="s">
        <v>31</v>
      </c>
      <c r="J647" s="31" t="s">
        <v>84</v>
      </c>
      <c r="K647" s="31" t="s">
        <v>84</v>
      </c>
      <c r="L647" s="31">
        <v>7</v>
      </c>
      <c r="M647" s="32">
        <v>3421001</v>
      </c>
      <c r="N647" s="30">
        <f t="shared" ref="N647" si="153">+L647*M647</f>
        <v>23947007</v>
      </c>
      <c r="O647" s="29" t="s">
        <v>55</v>
      </c>
      <c r="P647" s="29" t="s">
        <v>35</v>
      </c>
      <c r="Q647" s="29" t="s">
        <v>36</v>
      </c>
      <c r="R647" s="79" t="s">
        <v>37</v>
      </c>
    </row>
    <row r="648" spans="1:18" s="28" customFormat="1" ht="120" x14ac:dyDescent="0.25">
      <c r="A648" s="77" t="s">
        <v>48</v>
      </c>
      <c r="B648" s="31" t="s">
        <v>49</v>
      </c>
      <c r="C648" s="31" t="s">
        <v>253</v>
      </c>
      <c r="D648" s="31" t="s">
        <v>302</v>
      </c>
      <c r="E648" s="31" t="s">
        <v>303</v>
      </c>
      <c r="F648" s="31" t="s">
        <v>385</v>
      </c>
      <c r="G648" s="49" t="s">
        <v>684</v>
      </c>
      <c r="H648" s="31" t="s">
        <v>30</v>
      </c>
      <c r="I648" s="31" t="s">
        <v>203</v>
      </c>
      <c r="J648" s="31" t="s">
        <v>223</v>
      </c>
      <c r="K648" s="31" t="s">
        <v>223</v>
      </c>
      <c r="L648" s="26">
        <v>9</v>
      </c>
      <c r="M648" s="53" t="s">
        <v>37</v>
      </c>
      <c r="N648" s="30">
        <f>77862000-831000</f>
        <v>77031000</v>
      </c>
      <c r="O648" s="31" t="s">
        <v>258</v>
      </c>
      <c r="P648" s="31" t="s">
        <v>35</v>
      </c>
      <c r="Q648" s="26" t="s">
        <v>36</v>
      </c>
      <c r="R648" s="78" t="s">
        <v>37</v>
      </c>
    </row>
    <row r="649" spans="1:18" s="28" customFormat="1" ht="120" x14ac:dyDescent="0.25">
      <c r="A649" s="77" t="s">
        <v>48</v>
      </c>
      <c r="B649" s="31" t="s">
        <v>49</v>
      </c>
      <c r="C649" s="31" t="s">
        <v>253</v>
      </c>
      <c r="D649" s="31" t="s">
        <v>302</v>
      </c>
      <c r="E649" s="31" t="s">
        <v>303</v>
      </c>
      <c r="F649" s="31" t="s">
        <v>385</v>
      </c>
      <c r="G649" s="49" t="s">
        <v>687</v>
      </c>
      <c r="H649" s="31" t="s">
        <v>30</v>
      </c>
      <c r="I649" s="31" t="s">
        <v>203</v>
      </c>
      <c r="J649" s="31" t="s">
        <v>39</v>
      </c>
      <c r="K649" s="31" t="s">
        <v>64</v>
      </c>
      <c r="L649" s="26">
        <v>1</v>
      </c>
      <c r="M649" s="53" t="s">
        <v>37</v>
      </c>
      <c r="N649" s="30">
        <v>16047167</v>
      </c>
      <c r="O649" s="31" t="s">
        <v>258</v>
      </c>
      <c r="P649" s="31" t="s">
        <v>35</v>
      </c>
      <c r="Q649" s="26" t="s">
        <v>36</v>
      </c>
      <c r="R649" s="78" t="s">
        <v>37</v>
      </c>
    </row>
    <row r="650" spans="1:18" s="28" customFormat="1" ht="120" x14ac:dyDescent="0.25">
      <c r="A650" s="77" t="s">
        <v>48</v>
      </c>
      <c r="B650" s="31" t="s">
        <v>49</v>
      </c>
      <c r="C650" s="31" t="s">
        <v>253</v>
      </c>
      <c r="D650" s="31" t="s">
        <v>302</v>
      </c>
      <c r="E650" s="31" t="s">
        <v>303</v>
      </c>
      <c r="F650" s="31">
        <v>78111800</v>
      </c>
      <c r="G650" s="49" t="s">
        <v>204</v>
      </c>
      <c r="H650" s="31" t="s">
        <v>205</v>
      </c>
      <c r="I650" s="31" t="s">
        <v>206</v>
      </c>
      <c r="J650" s="31" t="s">
        <v>104</v>
      </c>
      <c r="K650" s="31" t="s">
        <v>84</v>
      </c>
      <c r="L650" s="26">
        <v>7</v>
      </c>
      <c r="M650" s="53" t="s">
        <v>37</v>
      </c>
      <c r="N650" s="30">
        <v>16386703</v>
      </c>
      <c r="O650" s="31" t="s">
        <v>258</v>
      </c>
      <c r="P650" s="31" t="s">
        <v>35</v>
      </c>
      <c r="Q650" s="26" t="s">
        <v>36</v>
      </c>
      <c r="R650" s="78" t="s">
        <v>37</v>
      </c>
    </row>
    <row r="651" spans="1:18" s="28" customFormat="1" ht="135" x14ac:dyDescent="0.25">
      <c r="A651" s="77" t="s">
        <v>48</v>
      </c>
      <c r="B651" s="31" t="s">
        <v>313</v>
      </c>
      <c r="C651" s="31" t="s">
        <v>314</v>
      </c>
      <c r="D651" s="31" t="s">
        <v>361</v>
      </c>
      <c r="E651" s="31" t="s">
        <v>362</v>
      </c>
      <c r="F651" s="31">
        <v>80111600</v>
      </c>
      <c r="G651" s="49" t="s">
        <v>401</v>
      </c>
      <c r="H651" s="31" t="s">
        <v>43</v>
      </c>
      <c r="I651" s="31" t="s">
        <v>31</v>
      </c>
      <c r="J651" s="31" t="s">
        <v>33</v>
      </c>
      <c r="K651" s="31" t="s">
        <v>86</v>
      </c>
      <c r="L651" s="40">
        <v>4</v>
      </c>
      <c r="M651" s="32">
        <v>5000000</v>
      </c>
      <c r="N651" s="30">
        <f t="shared" ref="N651" si="154">+M651*L651</f>
        <v>20000000</v>
      </c>
      <c r="O651" s="36" t="s">
        <v>392</v>
      </c>
      <c r="P651" s="31" t="s">
        <v>35</v>
      </c>
      <c r="Q651" s="26" t="s">
        <v>36</v>
      </c>
      <c r="R651" s="78" t="s">
        <v>37</v>
      </c>
    </row>
    <row r="652" spans="1:18" s="28" customFormat="1" ht="135" x14ac:dyDescent="0.25">
      <c r="A652" s="77" t="s">
        <v>48</v>
      </c>
      <c r="B652" s="31" t="s">
        <v>49</v>
      </c>
      <c r="C652" s="31" t="s">
        <v>50</v>
      </c>
      <c r="D652" s="31" t="s">
        <v>51</v>
      </c>
      <c r="E652" s="31" t="s">
        <v>52</v>
      </c>
      <c r="F652" s="31">
        <v>78111800</v>
      </c>
      <c r="G652" s="49" t="s">
        <v>507</v>
      </c>
      <c r="H652" s="31" t="s">
        <v>489</v>
      </c>
      <c r="I652" s="31" t="s">
        <v>685</v>
      </c>
      <c r="J652" s="31" t="s">
        <v>104</v>
      </c>
      <c r="K652" s="31" t="s">
        <v>84</v>
      </c>
      <c r="L652" s="31">
        <v>7</v>
      </c>
      <c r="M652" s="53" t="s">
        <v>37</v>
      </c>
      <c r="N652" s="30">
        <v>15000000</v>
      </c>
      <c r="O652" s="31" t="s">
        <v>55</v>
      </c>
      <c r="P652" s="29" t="s">
        <v>35</v>
      </c>
      <c r="Q652" s="29" t="s">
        <v>36</v>
      </c>
      <c r="R652" s="79" t="s">
        <v>37</v>
      </c>
    </row>
    <row r="653" spans="1:18" s="28" customFormat="1" ht="120" x14ac:dyDescent="0.25">
      <c r="A653" s="77" t="s">
        <v>492</v>
      </c>
      <c r="B653" s="31" t="s">
        <v>493</v>
      </c>
      <c r="C653" s="31" t="s">
        <v>494</v>
      </c>
      <c r="D653" s="31" t="s">
        <v>508</v>
      </c>
      <c r="E653" s="31" t="s">
        <v>509</v>
      </c>
      <c r="F653" s="31">
        <v>80111600</v>
      </c>
      <c r="G653" s="49" t="s">
        <v>196</v>
      </c>
      <c r="H653" s="31" t="s">
        <v>30</v>
      </c>
      <c r="I653" s="31" t="s">
        <v>197</v>
      </c>
      <c r="J653" s="31" t="s">
        <v>39</v>
      </c>
      <c r="K653" s="31" t="s">
        <v>64</v>
      </c>
      <c r="L653" s="35">
        <v>8</v>
      </c>
      <c r="M653" s="53" t="s">
        <v>37</v>
      </c>
      <c r="N653" s="30">
        <v>3000000</v>
      </c>
      <c r="O653" s="31" t="s">
        <v>511</v>
      </c>
      <c r="P653" s="31" t="s">
        <v>35</v>
      </c>
      <c r="Q653" s="26" t="s">
        <v>36</v>
      </c>
      <c r="R653" s="78" t="s">
        <v>37</v>
      </c>
    </row>
    <row r="654" spans="1:18" s="28" customFormat="1" ht="135" x14ac:dyDescent="0.25">
      <c r="A654" s="77" t="s">
        <v>48</v>
      </c>
      <c r="B654" s="31" t="s">
        <v>49</v>
      </c>
      <c r="C654" s="31" t="s">
        <v>50</v>
      </c>
      <c r="D654" s="31" t="s">
        <v>51</v>
      </c>
      <c r="E654" s="31" t="s">
        <v>52</v>
      </c>
      <c r="F654" s="31" t="s">
        <v>688</v>
      </c>
      <c r="G654" s="49" t="s">
        <v>689</v>
      </c>
      <c r="H654" s="31" t="s">
        <v>690</v>
      </c>
      <c r="I654" s="31" t="s">
        <v>550</v>
      </c>
      <c r="J654" s="31" t="s">
        <v>33</v>
      </c>
      <c r="K654" s="31" t="s">
        <v>104</v>
      </c>
      <c r="L654" s="31">
        <v>4</v>
      </c>
      <c r="M654" s="53" t="s">
        <v>37</v>
      </c>
      <c r="N654" s="30">
        <v>40000000</v>
      </c>
      <c r="O654" s="31" t="s">
        <v>55</v>
      </c>
      <c r="P654" s="114" t="s">
        <v>691</v>
      </c>
      <c r="Q654" s="29" t="s">
        <v>36</v>
      </c>
      <c r="R654" s="79" t="s">
        <v>37</v>
      </c>
    </row>
    <row r="655" spans="1:18" s="28" customFormat="1" ht="135" x14ac:dyDescent="0.25">
      <c r="A655" s="77" t="s">
        <v>48</v>
      </c>
      <c r="B655" s="31" t="s">
        <v>49</v>
      </c>
      <c r="C655" s="31" t="s">
        <v>50</v>
      </c>
      <c r="D655" s="31" t="s">
        <v>51</v>
      </c>
      <c r="E655" s="31" t="s">
        <v>52</v>
      </c>
      <c r="F655" s="31">
        <v>80111600</v>
      </c>
      <c r="G655" s="49" t="s">
        <v>692</v>
      </c>
      <c r="H655" s="31" t="s">
        <v>690</v>
      </c>
      <c r="I655" s="31" t="s">
        <v>31</v>
      </c>
      <c r="J655" s="31" t="s">
        <v>69</v>
      </c>
      <c r="K655" s="31" t="s">
        <v>46</v>
      </c>
      <c r="L655" s="31">
        <v>2</v>
      </c>
      <c r="M655" s="32">
        <v>2500000</v>
      </c>
      <c r="N655" s="30">
        <v>5000000</v>
      </c>
      <c r="O655" s="31" t="s">
        <v>55</v>
      </c>
      <c r="P655" s="114" t="s">
        <v>691</v>
      </c>
      <c r="Q655" s="29" t="s">
        <v>36</v>
      </c>
      <c r="R655" s="79" t="s">
        <v>37</v>
      </c>
    </row>
    <row r="656" spans="1:18" s="28" customFormat="1" ht="135" x14ac:dyDescent="0.25">
      <c r="A656" s="77" t="s">
        <v>48</v>
      </c>
      <c r="B656" s="31" t="s">
        <v>49</v>
      </c>
      <c r="C656" s="31" t="s">
        <v>50</v>
      </c>
      <c r="D656" s="31" t="s">
        <v>51</v>
      </c>
      <c r="E656" s="31" t="s">
        <v>52</v>
      </c>
      <c r="F656" s="31">
        <v>80111600</v>
      </c>
      <c r="G656" s="49" t="s">
        <v>693</v>
      </c>
      <c r="H656" s="31" t="s">
        <v>30</v>
      </c>
      <c r="I656" s="31" t="s">
        <v>31</v>
      </c>
      <c r="J656" s="31" t="s">
        <v>33</v>
      </c>
      <c r="K656" s="31" t="s">
        <v>33</v>
      </c>
      <c r="L656" s="31">
        <v>4</v>
      </c>
      <c r="M656" s="32">
        <v>4500000</v>
      </c>
      <c r="N656" s="30">
        <f>+M656*L656</f>
        <v>18000000</v>
      </c>
      <c r="O656" s="31" t="s">
        <v>55</v>
      </c>
      <c r="P656" s="114" t="s">
        <v>691</v>
      </c>
      <c r="Q656" s="29" t="s">
        <v>36</v>
      </c>
      <c r="R656" s="79" t="s">
        <v>37</v>
      </c>
    </row>
    <row r="657" spans="1:18" s="28" customFormat="1" ht="135" x14ac:dyDescent="0.25">
      <c r="A657" s="77" t="s">
        <v>48</v>
      </c>
      <c r="B657" s="31" t="s">
        <v>49</v>
      </c>
      <c r="C657" s="31" t="s">
        <v>50</v>
      </c>
      <c r="D657" s="31" t="s">
        <v>51</v>
      </c>
      <c r="E657" s="31" t="s">
        <v>52</v>
      </c>
      <c r="F657" s="31">
        <v>80111600</v>
      </c>
      <c r="G657" s="49" t="s">
        <v>694</v>
      </c>
      <c r="H657" s="31" t="s">
        <v>30</v>
      </c>
      <c r="I657" s="31" t="s">
        <v>31</v>
      </c>
      <c r="J657" s="31" t="s">
        <v>33</v>
      </c>
      <c r="K657" s="31" t="s">
        <v>33</v>
      </c>
      <c r="L657" s="31">
        <v>3</v>
      </c>
      <c r="M657" s="32">
        <v>5000000</v>
      </c>
      <c r="N657" s="30">
        <v>15000000</v>
      </c>
      <c r="O657" s="31" t="s">
        <v>55</v>
      </c>
      <c r="P657" s="114" t="s">
        <v>691</v>
      </c>
      <c r="Q657" s="29" t="s">
        <v>36</v>
      </c>
      <c r="R657" s="79" t="s">
        <v>37</v>
      </c>
    </row>
    <row r="658" spans="1:18" s="28" customFormat="1" ht="135" x14ac:dyDescent="0.25">
      <c r="A658" s="77" t="s">
        <v>48</v>
      </c>
      <c r="B658" s="31" t="s">
        <v>49</v>
      </c>
      <c r="C658" s="31" t="s">
        <v>50</v>
      </c>
      <c r="D658" s="31" t="s">
        <v>51</v>
      </c>
      <c r="E658" s="31" t="s">
        <v>52</v>
      </c>
      <c r="F658" s="31">
        <v>80111600</v>
      </c>
      <c r="G658" s="49" t="s">
        <v>695</v>
      </c>
      <c r="H658" s="31" t="s">
        <v>30</v>
      </c>
      <c r="I658" s="31" t="s">
        <v>31</v>
      </c>
      <c r="J658" s="31" t="s">
        <v>104</v>
      </c>
      <c r="K658" s="31" t="s">
        <v>104</v>
      </c>
      <c r="L658" s="31">
        <v>3</v>
      </c>
      <c r="M658" s="32">
        <v>4000000</v>
      </c>
      <c r="N658" s="30">
        <f>+M658*L658</f>
        <v>12000000</v>
      </c>
      <c r="O658" s="31" t="s">
        <v>55</v>
      </c>
      <c r="P658" s="114" t="s">
        <v>691</v>
      </c>
      <c r="Q658" s="29" t="s">
        <v>36</v>
      </c>
      <c r="R658" s="79" t="s">
        <v>37</v>
      </c>
    </row>
    <row r="659" spans="1:18" s="28" customFormat="1" ht="135" x14ac:dyDescent="0.25">
      <c r="A659" s="77" t="s">
        <v>48</v>
      </c>
      <c r="B659" s="31" t="s">
        <v>49</v>
      </c>
      <c r="C659" s="31" t="s">
        <v>50</v>
      </c>
      <c r="D659" s="31" t="s">
        <v>51</v>
      </c>
      <c r="E659" s="31" t="s">
        <v>52</v>
      </c>
      <c r="F659" s="31">
        <v>72102900</v>
      </c>
      <c r="G659" s="49" t="s">
        <v>696</v>
      </c>
      <c r="H659" s="31" t="s">
        <v>697</v>
      </c>
      <c r="I659" s="31" t="s">
        <v>31</v>
      </c>
      <c r="J659" s="31" t="s">
        <v>104</v>
      </c>
      <c r="K659" s="31" t="s">
        <v>84</v>
      </c>
      <c r="L659" s="31">
        <v>2</v>
      </c>
      <c r="M659" s="53" t="s">
        <v>37</v>
      </c>
      <c r="N659" s="30">
        <v>15000000</v>
      </c>
      <c r="O659" s="31" t="s">
        <v>55</v>
      </c>
      <c r="P659" s="114" t="s">
        <v>691</v>
      </c>
      <c r="Q659" s="29" t="s">
        <v>36</v>
      </c>
      <c r="R659" s="79" t="s">
        <v>37</v>
      </c>
    </row>
    <row r="660" spans="1:18" s="28" customFormat="1" ht="135" x14ac:dyDescent="0.25">
      <c r="A660" s="77" t="s">
        <v>48</v>
      </c>
      <c r="B660" s="31" t="s">
        <v>49</v>
      </c>
      <c r="C660" s="31" t="s">
        <v>50</v>
      </c>
      <c r="D660" s="31" t="s">
        <v>51</v>
      </c>
      <c r="E660" s="31" t="s">
        <v>52</v>
      </c>
      <c r="F660" s="31">
        <v>72102900</v>
      </c>
      <c r="G660" s="49" t="s">
        <v>698</v>
      </c>
      <c r="H660" s="31" t="s">
        <v>697</v>
      </c>
      <c r="I660" s="31" t="s">
        <v>31</v>
      </c>
      <c r="J660" s="31" t="s">
        <v>104</v>
      </c>
      <c r="K660" s="31" t="s">
        <v>84</v>
      </c>
      <c r="L660" s="31">
        <v>2</v>
      </c>
      <c r="M660" s="53" t="s">
        <v>37</v>
      </c>
      <c r="N660" s="30">
        <v>15000000</v>
      </c>
      <c r="O660" s="31" t="s">
        <v>55</v>
      </c>
      <c r="P660" s="114" t="s">
        <v>691</v>
      </c>
      <c r="Q660" s="29" t="s">
        <v>36</v>
      </c>
      <c r="R660" s="79" t="s">
        <v>37</v>
      </c>
    </row>
    <row r="661" spans="1:18" s="28" customFormat="1" ht="135" x14ac:dyDescent="0.25">
      <c r="A661" s="77" t="s">
        <v>48</v>
      </c>
      <c r="B661" s="31" t="s">
        <v>49</v>
      </c>
      <c r="C661" s="31" t="s">
        <v>50</v>
      </c>
      <c r="D661" s="31" t="s">
        <v>51</v>
      </c>
      <c r="E661" s="31" t="s">
        <v>52</v>
      </c>
      <c r="F661" s="31">
        <v>72102900</v>
      </c>
      <c r="G661" s="49" t="s">
        <v>699</v>
      </c>
      <c r="H661" s="31" t="s">
        <v>697</v>
      </c>
      <c r="I661" s="31" t="s">
        <v>31</v>
      </c>
      <c r="J661" s="31" t="s">
        <v>104</v>
      </c>
      <c r="K661" s="31" t="s">
        <v>84</v>
      </c>
      <c r="L661" s="31">
        <v>2</v>
      </c>
      <c r="M661" s="53" t="s">
        <v>37</v>
      </c>
      <c r="N661" s="30">
        <v>15000000</v>
      </c>
      <c r="O661" s="31" t="s">
        <v>55</v>
      </c>
      <c r="P661" s="114" t="s">
        <v>691</v>
      </c>
      <c r="Q661" s="29" t="s">
        <v>36</v>
      </c>
      <c r="R661" s="79" t="s">
        <v>37</v>
      </c>
    </row>
    <row r="662" spans="1:18" s="28" customFormat="1" ht="135" x14ac:dyDescent="0.25">
      <c r="A662" s="77" t="s">
        <v>48</v>
      </c>
      <c r="B662" s="31" t="s">
        <v>49</v>
      </c>
      <c r="C662" s="31" t="s">
        <v>50</v>
      </c>
      <c r="D662" s="31" t="s">
        <v>51</v>
      </c>
      <c r="E662" s="31" t="s">
        <v>52</v>
      </c>
      <c r="F662" s="31">
        <v>72102900</v>
      </c>
      <c r="G662" s="49" t="s">
        <v>700</v>
      </c>
      <c r="H662" s="31" t="s">
        <v>697</v>
      </c>
      <c r="I662" s="31" t="s">
        <v>31</v>
      </c>
      <c r="J662" s="31" t="s">
        <v>104</v>
      </c>
      <c r="K662" s="31" t="s">
        <v>84</v>
      </c>
      <c r="L662" s="31">
        <v>2</v>
      </c>
      <c r="M662" s="53" t="s">
        <v>37</v>
      </c>
      <c r="N662" s="30">
        <v>15000000</v>
      </c>
      <c r="O662" s="31" t="s">
        <v>55</v>
      </c>
      <c r="P662" s="114" t="s">
        <v>691</v>
      </c>
      <c r="Q662" s="29" t="s">
        <v>36</v>
      </c>
      <c r="R662" s="79" t="s">
        <v>37</v>
      </c>
    </row>
    <row r="663" spans="1:18" s="28" customFormat="1" ht="135" x14ac:dyDescent="0.25">
      <c r="A663" s="77" t="s">
        <v>48</v>
      </c>
      <c r="B663" s="31" t="s">
        <v>49</v>
      </c>
      <c r="C663" s="31" t="s">
        <v>50</v>
      </c>
      <c r="D663" s="31" t="s">
        <v>51</v>
      </c>
      <c r="E663" s="31" t="s">
        <v>52</v>
      </c>
      <c r="F663" s="31">
        <v>72102900</v>
      </c>
      <c r="G663" s="49" t="s">
        <v>701</v>
      </c>
      <c r="H663" s="31" t="s">
        <v>697</v>
      </c>
      <c r="I663" s="31" t="s">
        <v>31</v>
      </c>
      <c r="J663" s="31" t="s">
        <v>104</v>
      </c>
      <c r="K663" s="31" t="s">
        <v>84</v>
      </c>
      <c r="L663" s="31">
        <v>2</v>
      </c>
      <c r="M663" s="53" t="s">
        <v>37</v>
      </c>
      <c r="N663" s="30">
        <v>15000000</v>
      </c>
      <c r="O663" s="31" t="s">
        <v>55</v>
      </c>
      <c r="P663" s="114" t="s">
        <v>691</v>
      </c>
      <c r="Q663" s="29" t="s">
        <v>36</v>
      </c>
      <c r="R663" s="79" t="s">
        <v>37</v>
      </c>
    </row>
    <row r="664" spans="1:18" s="28" customFormat="1" ht="135" x14ac:dyDescent="0.25">
      <c r="A664" s="77" t="s">
        <v>48</v>
      </c>
      <c r="B664" s="31" t="s">
        <v>49</v>
      </c>
      <c r="C664" s="31" t="s">
        <v>50</v>
      </c>
      <c r="D664" s="31" t="s">
        <v>51</v>
      </c>
      <c r="E664" s="31" t="s">
        <v>52</v>
      </c>
      <c r="F664" s="31">
        <v>72102900</v>
      </c>
      <c r="G664" s="49" t="s">
        <v>702</v>
      </c>
      <c r="H664" s="31" t="s">
        <v>697</v>
      </c>
      <c r="I664" s="31" t="s">
        <v>31</v>
      </c>
      <c r="J664" s="31" t="s">
        <v>104</v>
      </c>
      <c r="K664" s="31" t="s">
        <v>84</v>
      </c>
      <c r="L664" s="31">
        <v>2</v>
      </c>
      <c r="M664" s="53" t="s">
        <v>37</v>
      </c>
      <c r="N664" s="30">
        <v>15000000</v>
      </c>
      <c r="O664" s="31" t="s">
        <v>55</v>
      </c>
      <c r="P664" s="114" t="s">
        <v>691</v>
      </c>
      <c r="Q664" s="29" t="s">
        <v>36</v>
      </c>
      <c r="R664" s="79" t="s">
        <v>37</v>
      </c>
    </row>
    <row r="665" spans="1:18" s="28" customFormat="1" ht="135" x14ac:dyDescent="0.25">
      <c r="A665" s="77" t="s">
        <v>48</v>
      </c>
      <c r="B665" s="31" t="s">
        <v>49</v>
      </c>
      <c r="C665" s="31" t="s">
        <v>50</v>
      </c>
      <c r="D665" s="31" t="s">
        <v>51</v>
      </c>
      <c r="E665" s="31" t="s">
        <v>52</v>
      </c>
      <c r="F665" s="31">
        <v>72102900</v>
      </c>
      <c r="G665" s="49" t="s">
        <v>703</v>
      </c>
      <c r="H665" s="31" t="s">
        <v>697</v>
      </c>
      <c r="I665" s="31" t="s">
        <v>31</v>
      </c>
      <c r="J665" s="31" t="s">
        <v>104</v>
      </c>
      <c r="K665" s="31" t="s">
        <v>84</v>
      </c>
      <c r="L665" s="31">
        <v>2</v>
      </c>
      <c r="M665" s="53" t="s">
        <v>37</v>
      </c>
      <c r="N665" s="30">
        <v>15000000</v>
      </c>
      <c r="O665" s="31" t="s">
        <v>55</v>
      </c>
      <c r="P665" s="114" t="s">
        <v>691</v>
      </c>
      <c r="Q665" s="29" t="s">
        <v>36</v>
      </c>
      <c r="R665" s="79" t="s">
        <v>37</v>
      </c>
    </row>
    <row r="666" spans="1:18" s="28" customFormat="1" ht="135" x14ac:dyDescent="0.25">
      <c r="A666" s="77" t="s">
        <v>48</v>
      </c>
      <c r="B666" s="31" t="s">
        <v>49</v>
      </c>
      <c r="C666" s="31" t="s">
        <v>50</v>
      </c>
      <c r="D666" s="31" t="s">
        <v>51</v>
      </c>
      <c r="E666" s="31" t="s">
        <v>52</v>
      </c>
      <c r="F666" s="31">
        <v>72102900</v>
      </c>
      <c r="G666" s="49" t="s">
        <v>704</v>
      </c>
      <c r="H666" s="31" t="s">
        <v>697</v>
      </c>
      <c r="I666" s="31" t="s">
        <v>31</v>
      </c>
      <c r="J666" s="31" t="s">
        <v>104</v>
      </c>
      <c r="K666" s="31" t="s">
        <v>84</v>
      </c>
      <c r="L666" s="31">
        <v>2</v>
      </c>
      <c r="M666" s="53" t="s">
        <v>37</v>
      </c>
      <c r="N666" s="30">
        <v>15000000</v>
      </c>
      <c r="O666" s="31" t="s">
        <v>55</v>
      </c>
      <c r="P666" s="114" t="s">
        <v>691</v>
      </c>
      <c r="Q666" s="29" t="s">
        <v>36</v>
      </c>
      <c r="R666" s="79" t="s">
        <v>37</v>
      </c>
    </row>
    <row r="667" spans="1:18" s="28" customFormat="1" ht="135" x14ac:dyDescent="0.25">
      <c r="A667" s="77" t="s">
        <v>48</v>
      </c>
      <c r="B667" s="31" t="s">
        <v>49</v>
      </c>
      <c r="C667" s="31" t="s">
        <v>50</v>
      </c>
      <c r="D667" s="31" t="s">
        <v>51</v>
      </c>
      <c r="E667" s="31" t="s">
        <v>52</v>
      </c>
      <c r="F667" s="31">
        <v>72102900</v>
      </c>
      <c r="G667" s="49" t="s">
        <v>705</v>
      </c>
      <c r="H667" s="31" t="s">
        <v>697</v>
      </c>
      <c r="I667" s="31" t="s">
        <v>31</v>
      </c>
      <c r="J667" s="31" t="s">
        <v>104</v>
      </c>
      <c r="K667" s="31" t="s">
        <v>84</v>
      </c>
      <c r="L667" s="31">
        <v>2</v>
      </c>
      <c r="M667" s="53" t="s">
        <v>37</v>
      </c>
      <c r="N667" s="30">
        <v>15000000</v>
      </c>
      <c r="O667" s="31" t="s">
        <v>55</v>
      </c>
      <c r="P667" s="114" t="s">
        <v>691</v>
      </c>
      <c r="Q667" s="29" t="s">
        <v>36</v>
      </c>
      <c r="R667" s="79" t="s">
        <v>37</v>
      </c>
    </row>
    <row r="668" spans="1:18" s="28" customFormat="1" ht="135" x14ac:dyDescent="0.25">
      <c r="A668" s="77" t="s">
        <v>48</v>
      </c>
      <c r="B668" s="31" t="s">
        <v>49</v>
      </c>
      <c r="C668" s="31" t="s">
        <v>50</v>
      </c>
      <c r="D668" s="31" t="s">
        <v>51</v>
      </c>
      <c r="E668" s="31" t="s">
        <v>52</v>
      </c>
      <c r="F668" s="31">
        <v>72102900</v>
      </c>
      <c r="G668" s="49" t="s">
        <v>706</v>
      </c>
      <c r="H668" s="31" t="s">
        <v>697</v>
      </c>
      <c r="I668" s="31" t="s">
        <v>31</v>
      </c>
      <c r="J668" s="31" t="s">
        <v>104</v>
      </c>
      <c r="K668" s="31" t="s">
        <v>84</v>
      </c>
      <c r="L668" s="31">
        <v>2</v>
      </c>
      <c r="M668" s="53" t="s">
        <v>37</v>
      </c>
      <c r="N668" s="30">
        <v>15000000</v>
      </c>
      <c r="O668" s="31" t="s">
        <v>55</v>
      </c>
      <c r="P668" s="114" t="s">
        <v>691</v>
      </c>
      <c r="Q668" s="29" t="s">
        <v>36</v>
      </c>
      <c r="R668" s="79" t="s">
        <v>37</v>
      </c>
    </row>
    <row r="669" spans="1:18" s="28" customFormat="1" ht="135" x14ac:dyDescent="0.25">
      <c r="A669" s="77" t="s">
        <v>48</v>
      </c>
      <c r="B669" s="31" t="s">
        <v>49</v>
      </c>
      <c r="C669" s="31" t="s">
        <v>50</v>
      </c>
      <c r="D669" s="31" t="s">
        <v>51</v>
      </c>
      <c r="E669" s="31" t="s">
        <v>52</v>
      </c>
      <c r="F669" s="31">
        <v>72102900</v>
      </c>
      <c r="G669" s="49" t="s">
        <v>707</v>
      </c>
      <c r="H669" s="31" t="s">
        <v>697</v>
      </c>
      <c r="I669" s="31" t="s">
        <v>31</v>
      </c>
      <c r="J669" s="31" t="s">
        <v>104</v>
      </c>
      <c r="K669" s="31" t="s">
        <v>84</v>
      </c>
      <c r="L669" s="31">
        <v>2</v>
      </c>
      <c r="M669" s="53" t="s">
        <v>37</v>
      </c>
      <c r="N669" s="30">
        <v>15000000</v>
      </c>
      <c r="O669" s="31" t="s">
        <v>55</v>
      </c>
      <c r="P669" s="114" t="s">
        <v>691</v>
      </c>
      <c r="Q669" s="29" t="s">
        <v>36</v>
      </c>
      <c r="R669" s="79" t="s">
        <v>37</v>
      </c>
    </row>
    <row r="670" spans="1:18" s="28" customFormat="1" ht="135" x14ac:dyDescent="0.25">
      <c r="A670" s="77" t="s">
        <v>48</v>
      </c>
      <c r="B670" s="31" t="s">
        <v>49</v>
      </c>
      <c r="C670" s="31" t="s">
        <v>50</v>
      </c>
      <c r="D670" s="31" t="s">
        <v>51</v>
      </c>
      <c r="E670" s="31" t="s">
        <v>52</v>
      </c>
      <c r="F670" s="31">
        <v>72102900</v>
      </c>
      <c r="G670" s="49" t="s">
        <v>708</v>
      </c>
      <c r="H670" s="31" t="s">
        <v>697</v>
      </c>
      <c r="I670" s="31" t="s">
        <v>31</v>
      </c>
      <c r="J670" s="31" t="s">
        <v>104</v>
      </c>
      <c r="K670" s="31" t="s">
        <v>84</v>
      </c>
      <c r="L670" s="31">
        <v>2</v>
      </c>
      <c r="M670" s="53" t="s">
        <v>37</v>
      </c>
      <c r="N670" s="30">
        <v>15000000</v>
      </c>
      <c r="O670" s="31" t="s">
        <v>55</v>
      </c>
      <c r="P670" s="114" t="s">
        <v>691</v>
      </c>
      <c r="Q670" s="29" t="s">
        <v>36</v>
      </c>
      <c r="R670" s="79" t="s">
        <v>37</v>
      </c>
    </row>
    <row r="671" spans="1:18" s="28" customFormat="1" ht="135" x14ac:dyDescent="0.25">
      <c r="A671" s="77" t="s">
        <v>48</v>
      </c>
      <c r="B671" s="31" t="s">
        <v>49</v>
      </c>
      <c r="C671" s="31" t="s">
        <v>50</v>
      </c>
      <c r="D671" s="31" t="s">
        <v>51</v>
      </c>
      <c r="E671" s="31" t="s">
        <v>52</v>
      </c>
      <c r="F671" s="31">
        <v>72102900</v>
      </c>
      <c r="G671" s="49" t="s">
        <v>709</v>
      </c>
      <c r="H671" s="31" t="s">
        <v>697</v>
      </c>
      <c r="I671" s="31" t="s">
        <v>31</v>
      </c>
      <c r="J671" s="31" t="s">
        <v>104</v>
      </c>
      <c r="K671" s="31" t="s">
        <v>84</v>
      </c>
      <c r="L671" s="31">
        <v>2</v>
      </c>
      <c r="M671" s="53" t="s">
        <v>37</v>
      </c>
      <c r="N671" s="30">
        <v>15000000</v>
      </c>
      <c r="O671" s="31" t="s">
        <v>55</v>
      </c>
      <c r="P671" s="114" t="s">
        <v>691</v>
      </c>
      <c r="Q671" s="29" t="s">
        <v>36</v>
      </c>
      <c r="R671" s="79" t="s">
        <v>37</v>
      </c>
    </row>
    <row r="672" spans="1:18" s="28" customFormat="1" ht="135" x14ac:dyDescent="0.25">
      <c r="A672" s="77" t="s">
        <v>48</v>
      </c>
      <c r="B672" s="31" t="s">
        <v>49</v>
      </c>
      <c r="C672" s="31" t="s">
        <v>50</v>
      </c>
      <c r="D672" s="31" t="s">
        <v>51</v>
      </c>
      <c r="E672" s="31" t="s">
        <v>52</v>
      </c>
      <c r="F672" s="31">
        <v>72102900</v>
      </c>
      <c r="G672" s="49" t="s">
        <v>710</v>
      </c>
      <c r="H672" s="31" t="s">
        <v>697</v>
      </c>
      <c r="I672" s="31" t="s">
        <v>31</v>
      </c>
      <c r="J672" s="31" t="s">
        <v>104</v>
      </c>
      <c r="K672" s="31" t="s">
        <v>84</v>
      </c>
      <c r="L672" s="31">
        <v>2</v>
      </c>
      <c r="M672" s="53" t="s">
        <v>37</v>
      </c>
      <c r="N672" s="30">
        <v>15000000</v>
      </c>
      <c r="O672" s="31" t="s">
        <v>55</v>
      </c>
      <c r="P672" s="114" t="s">
        <v>691</v>
      </c>
      <c r="Q672" s="29" t="s">
        <v>36</v>
      </c>
      <c r="R672" s="79" t="s">
        <v>37</v>
      </c>
    </row>
    <row r="673" spans="1:18" s="28" customFormat="1" ht="135" x14ac:dyDescent="0.25">
      <c r="A673" s="77" t="s">
        <v>48</v>
      </c>
      <c r="B673" s="31" t="s">
        <v>49</v>
      </c>
      <c r="C673" s="31" t="s">
        <v>50</v>
      </c>
      <c r="D673" s="31" t="s">
        <v>51</v>
      </c>
      <c r="E673" s="31" t="s">
        <v>52</v>
      </c>
      <c r="F673" s="31">
        <v>72102900</v>
      </c>
      <c r="G673" s="49" t="s">
        <v>711</v>
      </c>
      <c r="H673" s="31" t="s">
        <v>697</v>
      </c>
      <c r="I673" s="31" t="s">
        <v>31</v>
      </c>
      <c r="J673" s="31" t="s">
        <v>104</v>
      </c>
      <c r="K673" s="31" t="s">
        <v>84</v>
      </c>
      <c r="L673" s="31">
        <v>2</v>
      </c>
      <c r="M673" s="53" t="s">
        <v>37</v>
      </c>
      <c r="N673" s="30">
        <v>15000000</v>
      </c>
      <c r="O673" s="31" t="s">
        <v>55</v>
      </c>
      <c r="P673" s="114" t="s">
        <v>691</v>
      </c>
      <c r="Q673" s="29" t="s">
        <v>36</v>
      </c>
      <c r="R673" s="79" t="s">
        <v>37</v>
      </c>
    </row>
    <row r="674" spans="1:18" s="28" customFormat="1" ht="135" x14ac:dyDescent="0.25">
      <c r="A674" s="77" t="s">
        <v>48</v>
      </c>
      <c r="B674" s="31" t="s">
        <v>49</v>
      </c>
      <c r="C674" s="31" t="s">
        <v>50</v>
      </c>
      <c r="D674" s="31" t="s">
        <v>51</v>
      </c>
      <c r="E674" s="31" t="s">
        <v>52</v>
      </c>
      <c r="F674" s="31">
        <v>72102900</v>
      </c>
      <c r="G674" s="49" t="s">
        <v>712</v>
      </c>
      <c r="H674" s="31" t="s">
        <v>697</v>
      </c>
      <c r="I674" s="31" t="s">
        <v>31</v>
      </c>
      <c r="J674" s="31" t="s">
        <v>104</v>
      </c>
      <c r="K674" s="31" t="s">
        <v>84</v>
      </c>
      <c r="L674" s="31">
        <v>2</v>
      </c>
      <c r="M674" s="53" t="s">
        <v>37</v>
      </c>
      <c r="N674" s="30">
        <v>15000000</v>
      </c>
      <c r="O674" s="31" t="s">
        <v>55</v>
      </c>
      <c r="P674" s="114" t="s">
        <v>691</v>
      </c>
      <c r="Q674" s="29" t="s">
        <v>36</v>
      </c>
      <c r="R674" s="79" t="s">
        <v>37</v>
      </c>
    </row>
    <row r="675" spans="1:18" s="28" customFormat="1" ht="135" x14ac:dyDescent="0.25">
      <c r="A675" s="77" t="s">
        <v>48</v>
      </c>
      <c r="B675" s="31" t="s">
        <v>49</v>
      </c>
      <c r="C675" s="31" t="s">
        <v>50</v>
      </c>
      <c r="D675" s="31" t="s">
        <v>51</v>
      </c>
      <c r="E675" s="31" t="s">
        <v>52</v>
      </c>
      <c r="F675" s="31">
        <v>72102900</v>
      </c>
      <c r="G675" s="49" t="s">
        <v>713</v>
      </c>
      <c r="H675" s="31" t="s">
        <v>697</v>
      </c>
      <c r="I675" s="31" t="s">
        <v>31</v>
      </c>
      <c r="J675" s="31" t="s">
        <v>104</v>
      </c>
      <c r="K675" s="31" t="s">
        <v>84</v>
      </c>
      <c r="L675" s="31">
        <v>2</v>
      </c>
      <c r="M675" s="53" t="s">
        <v>37</v>
      </c>
      <c r="N675" s="30">
        <v>15000000</v>
      </c>
      <c r="O675" s="31" t="s">
        <v>55</v>
      </c>
      <c r="P675" s="114" t="s">
        <v>691</v>
      </c>
      <c r="Q675" s="29" t="s">
        <v>36</v>
      </c>
      <c r="R675" s="79" t="s">
        <v>37</v>
      </c>
    </row>
    <row r="676" spans="1:18" s="28" customFormat="1" ht="135" x14ac:dyDescent="0.25">
      <c r="A676" s="77" t="s">
        <v>48</v>
      </c>
      <c r="B676" s="31" t="s">
        <v>49</v>
      </c>
      <c r="C676" s="31" t="s">
        <v>50</v>
      </c>
      <c r="D676" s="31" t="s">
        <v>51</v>
      </c>
      <c r="E676" s="31" t="s">
        <v>52</v>
      </c>
      <c r="F676" s="31">
        <v>72102900</v>
      </c>
      <c r="G676" s="49" t="s">
        <v>714</v>
      </c>
      <c r="H676" s="31" t="s">
        <v>697</v>
      </c>
      <c r="I676" s="31" t="s">
        <v>31</v>
      </c>
      <c r="J676" s="31" t="s">
        <v>104</v>
      </c>
      <c r="K676" s="31" t="s">
        <v>84</v>
      </c>
      <c r="L676" s="31">
        <v>2</v>
      </c>
      <c r="M676" s="53" t="s">
        <v>37</v>
      </c>
      <c r="N676" s="30">
        <v>15000000</v>
      </c>
      <c r="O676" s="31" t="s">
        <v>55</v>
      </c>
      <c r="P676" s="114" t="s">
        <v>691</v>
      </c>
      <c r="Q676" s="29" t="s">
        <v>36</v>
      </c>
      <c r="R676" s="79" t="s">
        <v>37</v>
      </c>
    </row>
    <row r="677" spans="1:18" s="28" customFormat="1" ht="135" x14ac:dyDescent="0.25">
      <c r="A677" s="77" t="s">
        <v>48</v>
      </c>
      <c r="B677" s="31" t="s">
        <v>49</v>
      </c>
      <c r="C677" s="31" t="s">
        <v>50</v>
      </c>
      <c r="D677" s="31" t="s">
        <v>51</v>
      </c>
      <c r="E677" s="31" t="s">
        <v>52</v>
      </c>
      <c r="F677" s="31">
        <v>72102900</v>
      </c>
      <c r="G677" s="49" t="s">
        <v>715</v>
      </c>
      <c r="H677" s="31" t="s">
        <v>697</v>
      </c>
      <c r="I677" s="31" t="s">
        <v>31</v>
      </c>
      <c r="J677" s="31" t="s">
        <v>104</v>
      </c>
      <c r="K677" s="31" t="s">
        <v>84</v>
      </c>
      <c r="L677" s="31">
        <v>2</v>
      </c>
      <c r="M677" s="53" t="s">
        <v>37</v>
      </c>
      <c r="N677" s="30">
        <v>15000000</v>
      </c>
      <c r="O677" s="31" t="s">
        <v>55</v>
      </c>
      <c r="P677" s="114" t="s">
        <v>691</v>
      </c>
      <c r="Q677" s="29" t="s">
        <v>36</v>
      </c>
      <c r="R677" s="79" t="s">
        <v>37</v>
      </c>
    </row>
    <row r="678" spans="1:18" s="28" customFormat="1" ht="135" x14ac:dyDescent="0.25">
      <c r="A678" s="77" t="s">
        <v>48</v>
      </c>
      <c r="B678" s="31" t="s">
        <v>49</v>
      </c>
      <c r="C678" s="31" t="s">
        <v>50</v>
      </c>
      <c r="D678" s="31" t="s">
        <v>51</v>
      </c>
      <c r="E678" s="31" t="s">
        <v>52</v>
      </c>
      <c r="F678" s="31">
        <v>72102900</v>
      </c>
      <c r="G678" s="49" t="s">
        <v>716</v>
      </c>
      <c r="H678" s="31" t="s">
        <v>697</v>
      </c>
      <c r="I678" s="31" t="s">
        <v>31</v>
      </c>
      <c r="J678" s="31" t="s">
        <v>104</v>
      </c>
      <c r="K678" s="31" t="s">
        <v>84</v>
      </c>
      <c r="L678" s="31">
        <v>2</v>
      </c>
      <c r="M678" s="53" t="s">
        <v>37</v>
      </c>
      <c r="N678" s="30">
        <v>15000000</v>
      </c>
      <c r="O678" s="31" t="s">
        <v>55</v>
      </c>
      <c r="P678" s="114" t="s">
        <v>691</v>
      </c>
      <c r="Q678" s="29" t="s">
        <v>36</v>
      </c>
      <c r="R678" s="79" t="s">
        <v>37</v>
      </c>
    </row>
    <row r="679" spans="1:18" s="28" customFormat="1" ht="120" x14ac:dyDescent="0.25">
      <c r="A679" s="77" t="s">
        <v>48</v>
      </c>
      <c r="B679" s="31" t="s">
        <v>49</v>
      </c>
      <c r="C679" s="31" t="s">
        <v>117</v>
      </c>
      <c r="D679" s="31" t="s">
        <v>127</v>
      </c>
      <c r="E679" s="31" t="s">
        <v>128</v>
      </c>
      <c r="F679" s="31" t="s">
        <v>717</v>
      </c>
      <c r="G679" s="49" t="s">
        <v>718</v>
      </c>
      <c r="H679" s="31" t="s">
        <v>719</v>
      </c>
      <c r="I679" s="31" t="s">
        <v>720</v>
      </c>
      <c r="J679" s="31" t="s">
        <v>33</v>
      </c>
      <c r="K679" s="31" t="s">
        <v>86</v>
      </c>
      <c r="L679" s="31">
        <v>1</v>
      </c>
      <c r="M679" s="53" t="s">
        <v>37</v>
      </c>
      <c r="N679" s="30">
        <v>174127906</v>
      </c>
      <c r="O679" s="31" t="s">
        <v>121</v>
      </c>
      <c r="P679" s="114" t="s">
        <v>721</v>
      </c>
      <c r="Q679" s="26" t="s">
        <v>36</v>
      </c>
      <c r="R679" s="78" t="s">
        <v>37</v>
      </c>
    </row>
    <row r="680" spans="1:18" s="28" customFormat="1" ht="120" x14ac:dyDescent="0.25">
      <c r="A680" s="77" t="s">
        <v>48</v>
      </c>
      <c r="B680" s="31" t="s">
        <v>49</v>
      </c>
      <c r="C680" s="31" t="s">
        <v>117</v>
      </c>
      <c r="D680" s="31" t="s">
        <v>127</v>
      </c>
      <c r="E680" s="31" t="s">
        <v>128</v>
      </c>
      <c r="F680" s="31" t="s">
        <v>722</v>
      </c>
      <c r="G680" s="49" t="s">
        <v>723</v>
      </c>
      <c r="H680" s="31" t="s">
        <v>719</v>
      </c>
      <c r="I680" s="31" t="s">
        <v>195</v>
      </c>
      <c r="J680" s="31" t="s">
        <v>104</v>
      </c>
      <c r="K680" s="31" t="s">
        <v>104</v>
      </c>
      <c r="L680" s="31">
        <v>1</v>
      </c>
      <c r="M680" s="53" t="s">
        <v>37</v>
      </c>
      <c r="N680" s="30">
        <v>72591354</v>
      </c>
      <c r="O680" s="31" t="s">
        <v>121</v>
      </c>
      <c r="P680" s="114" t="s">
        <v>721</v>
      </c>
      <c r="Q680" s="26" t="s">
        <v>36</v>
      </c>
      <c r="R680" s="78" t="s">
        <v>37</v>
      </c>
    </row>
    <row r="681" spans="1:18" s="28" customFormat="1" ht="120" x14ac:dyDescent="0.25">
      <c r="A681" s="77" t="s">
        <v>48</v>
      </c>
      <c r="B681" s="31" t="s">
        <v>49</v>
      </c>
      <c r="C681" s="31" t="s">
        <v>117</v>
      </c>
      <c r="D681" s="31" t="s">
        <v>127</v>
      </c>
      <c r="E681" s="31" t="s">
        <v>128</v>
      </c>
      <c r="F681" s="31" t="s">
        <v>724</v>
      </c>
      <c r="G681" s="49" t="s">
        <v>725</v>
      </c>
      <c r="H681" s="55" t="s">
        <v>719</v>
      </c>
      <c r="I681" s="55" t="s">
        <v>726</v>
      </c>
      <c r="J681" s="31" t="s">
        <v>125</v>
      </c>
      <c r="K681" s="31" t="s">
        <v>91</v>
      </c>
      <c r="L681" s="55">
        <v>1</v>
      </c>
      <c r="M681" s="53" t="s">
        <v>37</v>
      </c>
      <c r="N681" s="30">
        <v>21840250</v>
      </c>
      <c r="O681" s="31" t="s">
        <v>121</v>
      </c>
      <c r="P681" s="114" t="s">
        <v>721</v>
      </c>
      <c r="Q681" s="26" t="s">
        <v>36</v>
      </c>
      <c r="R681" s="78" t="s">
        <v>37</v>
      </c>
    </row>
    <row r="682" spans="1:18" s="28" customFormat="1" ht="120" x14ac:dyDescent="0.25">
      <c r="A682" s="77" t="s">
        <v>48</v>
      </c>
      <c r="B682" s="31" t="s">
        <v>49</v>
      </c>
      <c r="C682" s="31" t="s">
        <v>117</v>
      </c>
      <c r="D682" s="31" t="s">
        <v>127</v>
      </c>
      <c r="E682" s="31" t="s">
        <v>128</v>
      </c>
      <c r="F682" s="31" t="s">
        <v>724</v>
      </c>
      <c r="G682" s="49" t="s">
        <v>727</v>
      </c>
      <c r="H682" s="55" t="s">
        <v>719</v>
      </c>
      <c r="I682" s="55" t="s">
        <v>726</v>
      </c>
      <c r="J682" s="31" t="s">
        <v>106</v>
      </c>
      <c r="K682" s="31" t="s">
        <v>106</v>
      </c>
      <c r="L682" s="55" t="s">
        <v>728</v>
      </c>
      <c r="M682" s="53" t="s">
        <v>37</v>
      </c>
      <c r="N682" s="30">
        <v>10199490</v>
      </c>
      <c r="O682" s="31" t="s">
        <v>121</v>
      </c>
      <c r="P682" s="114" t="s">
        <v>721</v>
      </c>
      <c r="Q682" s="26" t="s">
        <v>36</v>
      </c>
      <c r="R682" s="78" t="s">
        <v>37</v>
      </c>
    </row>
    <row r="683" spans="1:18" s="28" customFormat="1" ht="120" x14ac:dyDescent="0.25">
      <c r="A683" s="77" t="s">
        <v>48</v>
      </c>
      <c r="B683" s="31" t="s">
        <v>49</v>
      </c>
      <c r="C683" s="31" t="s">
        <v>117</v>
      </c>
      <c r="D683" s="31" t="s">
        <v>127</v>
      </c>
      <c r="E683" s="31" t="s">
        <v>128</v>
      </c>
      <c r="F683" s="31" t="s">
        <v>729</v>
      </c>
      <c r="G683" s="49" t="s">
        <v>730</v>
      </c>
      <c r="H683" s="31" t="s">
        <v>719</v>
      </c>
      <c r="I683" s="31" t="s">
        <v>201</v>
      </c>
      <c r="J683" s="31" t="s">
        <v>39</v>
      </c>
      <c r="K683" s="31" t="s">
        <v>64</v>
      </c>
      <c r="L683" s="31">
        <v>1</v>
      </c>
      <c r="M683" s="53" t="s">
        <v>37</v>
      </c>
      <c r="N683" s="30">
        <v>50000000</v>
      </c>
      <c r="O683" s="31" t="s">
        <v>121</v>
      </c>
      <c r="P683" s="114" t="s">
        <v>721</v>
      </c>
      <c r="Q683" s="26" t="s">
        <v>36</v>
      </c>
      <c r="R683" s="78" t="s">
        <v>37</v>
      </c>
    </row>
    <row r="684" spans="1:18" s="28" customFormat="1" ht="105" x14ac:dyDescent="0.25">
      <c r="A684" s="77" t="s">
        <v>48</v>
      </c>
      <c r="B684" s="31" t="s">
        <v>49</v>
      </c>
      <c r="C684" s="31" t="s">
        <v>453</v>
      </c>
      <c r="D684" s="31" t="s">
        <v>51</v>
      </c>
      <c r="E684" s="31" t="s">
        <v>454</v>
      </c>
      <c r="F684" s="31">
        <v>80111600</v>
      </c>
      <c r="G684" s="49" t="s">
        <v>455</v>
      </c>
      <c r="H684" s="55" t="s">
        <v>30</v>
      </c>
      <c r="I684" s="55" t="s">
        <v>31</v>
      </c>
      <c r="J684" s="31" t="s">
        <v>104</v>
      </c>
      <c r="K684" s="31" t="s">
        <v>84</v>
      </c>
      <c r="L684" s="55" t="s">
        <v>672</v>
      </c>
      <c r="M684" s="32">
        <v>3394880</v>
      </c>
      <c r="N684" s="30">
        <v>20935093</v>
      </c>
      <c r="O684" s="31" t="s">
        <v>456</v>
      </c>
      <c r="P684" s="31" t="s">
        <v>35</v>
      </c>
      <c r="Q684" s="26" t="s">
        <v>36</v>
      </c>
      <c r="R684" s="78" t="s">
        <v>37</v>
      </c>
    </row>
    <row r="685" spans="1:18" s="28" customFormat="1" ht="120" x14ac:dyDescent="0.25">
      <c r="A685" s="77" t="s">
        <v>48</v>
      </c>
      <c r="B685" s="31" t="s">
        <v>49</v>
      </c>
      <c r="C685" s="31" t="s">
        <v>117</v>
      </c>
      <c r="D685" s="31" t="s">
        <v>127</v>
      </c>
      <c r="E685" s="31" t="s">
        <v>128</v>
      </c>
      <c r="F685" s="31" t="s">
        <v>731</v>
      </c>
      <c r="G685" s="49" t="s">
        <v>732</v>
      </c>
      <c r="H685" s="31" t="s">
        <v>30</v>
      </c>
      <c r="I685" s="31" t="s">
        <v>195</v>
      </c>
      <c r="J685" s="31" t="s">
        <v>125</v>
      </c>
      <c r="K685" s="31" t="s">
        <v>125</v>
      </c>
      <c r="L685" s="31">
        <v>1</v>
      </c>
      <c r="M685" s="53" t="s">
        <v>37</v>
      </c>
      <c r="N685" s="30">
        <v>149922962</v>
      </c>
      <c r="O685" s="31" t="s">
        <v>121</v>
      </c>
      <c r="P685" s="29" t="s">
        <v>35</v>
      </c>
      <c r="Q685" s="29" t="s">
        <v>36</v>
      </c>
      <c r="R685" s="79" t="s">
        <v>37</v>
      </c>
    </row>
    <row r="686" spans="1:18" s="28" customFormat="1" ht="120" x14ac:dyDescent="0.25">
      <c r="A686" s="77" t="s">
        <v>48</v>
      </c>
      <c r="B686" s="31" t="s">
        <v>49</v>
      </c>
      <c r="C686" s="31" t="s">
        <v>117</v>
      </c>
      <c r="D686" s="31" t="s">
        <v>127</v>
      </c>
      <c r="E686" s="31" t="s">
        <v>128</v>
      </c>
      <c r="F686" s="31" t="s">
        <v>733</v>
      </c>
      <c r="G686" s="49" t="s">
        <v>734</v>
      </c>
      <c r="H686" s="31" t="s">
        <v>30</v>
      </c>
      <c r="I686" s="31" t="s">
        <v>735</v>
      </c>
      <c r="J686" s="31" t="s">
        <v>91</v>
      </c>
      <c r="K686" s="31" t="s">
        <v>91</v>
      </c>
      <c r="L686" s="31" t="s">
        <v>736</v>
      </c>
      <c r="M686" s="53" t="s">
        <v>37</v>
      </c>
      <c r="N686" s="30">
        <v>320000000</v>
      </c>
      <c r="O686" s="31" t="s">
        <v>121</v>
      </c>
      <c r="P686" s="29" t="s">
        <v>35</v>
      </c>
      <c r="Q686" s="29" t="s">
        <v>36</v>
      </c>
      <c r="R686" s="79" t="s">
        <v>37</v>
      </c>
    </row>
    <row r="687" spans="1:18" s="28" customFormat="1" ht="120" x14ac:dyDescent="0.25">
      <c r="A687" s="77" t="s">
        <v>48</v>
      </c>
      <c r="B687" s="31" t="s">
        <v>49</v>
      </c>
      <c r="C687" s="31" t="s">
        <v>117</v>
      </c>
      <c r="D687" s="31" t="s">
        <v>127</v>
      </c>
      <c r="E687" s="31" t="s">
        <v>128</v>
      </c>
      <c r="F687" s="31">
        <v>80111600</v>
      </c>
      <c r="G687" s="49" t="s">
        <v>737</v>
      </c>
      <c r="H687" s="31" t="s">
        <v>30</v>
      </c>
      <c r="I687" s="31" t="s">
        <v>31</v>
      </c>
      <c r="J687" s="31" t="s">
        <v>33</v>
      </c>
      <c r="K687" s="31" t="s">
        <v>33</v>
      </c>
      <c r="L687" s="31">
        <v>5</v>
      </c>
      <c r="M687" s="32">
        <v>5000000</v>
      </c>
      <c r="N687" s="30">
        <v>25000000</v>
      </c>
      <c r="O687" s="31" t="s">
        <v>210</v>
      </c>
      <c r="P687" s="29" t="s">
        <v>738</v>
      </c>
      <c r="Q687" s="29" t="s">
        <v>36</v>
      </c>
      <c r="R687" s="79" t="s">
        <v>37</v>
      </c>
    </row>
    <row r="688" spans="1:18" s="28" customFormat="1" ht="120" x14ac:dyDescent="0.25">
      <c r="A688" s="77" t="s">
        <v>48</v>
      </c>
      <c r="B688" s="31" t="s">
        <v>49</v>
      </c>
      <c r="C688" s="31" t="s">
        <v>117</v>
      </c>
      <c r="D688" s="31" t="s">
        <v>127</v>
      </c>
      <c r="E688" s="31" t="s">
        <v>128</v>
      </c>
      <c r="F688" s="31">
        <v>80111600</v>
      </c>
      <c r="G688" s="49" t="s">
        <v>737</v>
      </c>
      <c r="H688" s="31" t="s">
        <v>30</v>
      </c>
      <c r="I688" s="31" t="s">
        <v>31</v>
      </c>
      <c r="J688" s="31" t="s">
        <v>33</v>
      </c>
      <c r="K688" s="31" t="s">
        <v>33</v>
      </c>
      <c r="L688" s="31">
        <v>5</v>
      </c>
      <c r="M688" s="32">
        <v>5000000</v>
      </c>
      <c r="N688" s="30">
        <v>25000000</v>
      </c>
      <c r="O688" s="31" t="s">
        <v>210</v>
      </c>
      <c r="P688" s="29" t="s">
        <v>738</v>
      </c>
      <c r="Q688" s="29" t="s">
        <v>36</v>
      </c>
      <c r="R688" s="79" t="s">
        <v>37</v>
      </c>
    </row>
    <row r="689" spans="1:18" s="28" customFormat="1" ht="120" x14ac:dyDescent="0.25">
      <c r="A689" s="77" t="s">
        <v>48</v>
      </c>
      <c r="B689" s="31" t="s">
        <v>49</v>
      </c>
      <c r="C689" s="31" t="s">
        <v>117</v>
      </c>
      <c r="D689" s="31" t="s">
        <v>127</v>
      </c>
      <c r="E689" s="31" t="s">
        <v>128</v>
      </c>
      <c r="F689" s="31">
        <v>80111600</v>
      </c>
      <c r="G689" s="49" t="s">
        <v>737</v>
      </c>
      <c r="H689" s="31" t="s">
        <v>30</v>
      </c>
      <c r="I689" s="31" t="s">
        <v>31</v>
      </c>
      <c r="J689" s="31" t="s">
        <v>33</v>
      </c>
      <c r="K689" s="31" t="s">
        <v>33</v>
      </c>
      <c r="L689" s="31">
        <v>5</v>
      </c>
      <c r="M689" s="32">
        <v>5000000</v>
      </c>
      <c r="N689" s="30">
        <v>25000000</v>
      </c>
      <c r="O689" s="31" t="s">
        <v>210</v>
      </c>
      <c r="P689" s="29" t="s">
        <v>738</v>
      </c>
      <c r="Q689" s="29" t="s">
        <v>36</v>
      </c>
      <c r="R689" s="79" t="s">
        <v>37</v>
      </c>
    </row>
    <row r="690" spans="1:18" s="28" customFormat="1" ht="120" x14ac:dyDescent="0.25">
      <c r="A690" s="77" t="s">
        <v>48</v>
      </c>
      <c r="B690" s="31" t="s">
        <v>49</v>
      </c>
      <c r="C690" s="31" t="s">
        <v>117</v>
      </c>
      <c r="D690" s="31" t="s">
        <v>127</v>
      </c>
      <c r="E690" s="31" t="s">
        <v>128</v>
      </c>
      <c r="F690" s="31">
        <v>80111600</v>
      </c>
      <c r="G690" s="49" t="s">
        <v>737</v>
      </c>
      <c r="H690" s="31" t="s">
        <v>30</v>
      </c>
      <c r="I690" s="31" t="s">
        <v>31</v>
      </c>
      <c r="J690" s="31" t="s">
        <v>33</v>
      </c>
      <c r="K690" s="31" t="s">
        <v>33</v>
      </c>
      <c r="L690" s="31">
        <v>5</v>
      </c>
      <c r="M690" s="32">
        <v>5000000</v>
      </c>
      <c r="N690" s="30">
        <v>25000000</v>
      </c>
      <c r="O690" s="31" t="s">
        <v>210</v>
      </c>
      <c r="P690" s="29" t="s">
        <v>738</v>
      </c>
      <c r="Q690" s="29" t="s">
        <v>36</v>
      </c>
      <c r="R690" s="79" t="s">
        <v>37</v>
      </c>
    </row>
    <row r="691" spans="1:18" s="28" customFormat="1" ht="120" x14ac:dyDescent="0.25">
      <c r="A691" s="77" t="s">
        <v>48</v>
      </c>
      <c r="B691" s="31" t="s">
        <v>49</v>
      </c>
      <c r="C691" s="31" t="s">
        <v>117</v>
      </c>
      <c r="D691" s="31" t="s">
        <v>127</v>
      </c>
      <c r="E691" s="31" t="s">
        <v>128</v>
      </c>
      <c r="F691" s="31">
        <v>80111600</v>
      </c>
      <c r="G691" s="49" t="s">
        <v>737</v>
      </c>
      <c r="H691" s="31" t="s">
        <v>30</v>
      </c>
      <c r="I691" s="31" t="s">
        <v>31</v>
      </c>
      <c r="J691" s="31" t="s">
        <v>33</v>
      </c>
      <c r="K691" s="31" t="s">
        <v>33</v>
      </c>
      <c r="L691" s="31">
        <v>5</v>
      </c>
      <c r="M691" s="32">
        <v>5000000</v>
      </c>
      <c r="N691" s="30">
        <v>25000000</v>
      </c>
      <c r="O691" s="31" t="s">
        <v>210</v>
      </c>
      <c r="P691" s="29" t="s">
        <v>738</v>
      </c>
      <c r="Q691" s="29" t="s">
        <v>36</v>
      </c>
      <c r="R691" s="79" t="s">
        <v>37</v>
      </c>
    </row>
    <row r="692" spans="1:18" s="28" customFormat="1" ht="120" x14ac:dyDescent="0.25">
      <c r="A692" s="77" t="s">
        <v>48</v>
      </c>
      <c r="B692" s="31" t="s">
        <v>49</v>
      </c>
      <c r="C692" s="31" t="s">
        <v>117</v>
      </c>
      <c r="D692" s="31" t="s">
        <v>127</v>
      </c>
      <c r="E692" s="31" t="s">
        <v>128</v>
      </c>
      <c r="F692" s="31">
        <v>80111600</v>
      </c>
      <c r="G692" s="49" t="s">
        <v>739</v>
      </c>
      <c r="H692" s="31" t="s">
        <v>30</v>
      </c>
      <c r="I692" s="31" t="s">
        <v>31</v>
      </c>
      <c r="J692" s="31" t="s">
        <v>33</v>
      </c>
      <c r="K692" s="31" t="s">
        <v>33</v>
      </c>
      <c r="L692" s="31">
        <v>3.5</v>
      </c>
      <c r="M692" s="32">
        <v>4500000</v>
      </c>
      <c r="N692" s="30">
        <v>15750000</v>
      </c>
      <c r="O692" s="31" t="s">
        <v>210</v>
      </c>
      <c r="P692" s="29" t="s">
        <v>738</v>
      </c>
      <c r="Q692" s="29" t="s">
        <v>36</v>
      </c>
      <c r="R692" s="79" t="s">
        <v>37</v>
      </c>
    </row>
    <row r="693" spans="1:18" s="28" customFormat="1" ht="120" x14ac:dyDescent="0.25">
      <c r="A693" s="77" t="s">
        <v>48</v>
      </c>
      <c r="B693" s="31" t="s">
        <v>49</v>
      </c>
      <c r="C693" s="31" t="s">
        <v>117</v>
      </c>
      <c r="D693" s="31" t="s">
        <v>127</v>
      </c>
      <c r="E693" s="31" t="s">
        <v>128</v>
      </c>
      <c r="F693" s="31">
        <v>80111600</v>
      </c>
      <c r="G693" s="49" t="s">
        <v>740</v>
      </c>
      <c r="H693" s="31" t="s">
        <v>30</v>
      </c>
      <c r="I693" s="31" t="s">
        <v>31</v>
      </c>
      <c r="J693" s="31" t="s">
        <v>33</v>
      </c>
      <c r="K693" s="31" t="s">
        <v>33</v>
      </c>
      <c r="L693" s="31">
        <v>5</v>
      </c>
      <c r="M693" s="32">
        <v>3000000</v>
      </c>
      <c r="N693" s="30">
        <v>15000000</v>
      </c>
      <c r="O693" s="31" t="s">
        <v>210</v>
      </c>
      <c r="P693" s="29" t="s">
        <v>738</v>
      </c>
      <c r="Q693" s="29" t="s">
        <v>36</v>
      </c>
      <c r="R693" s="79" t="s">
        <v>37</v>
      </c>
    </row>
    <row r="694" spans="1:18" s="28" customFormat="1" ht="120" x14ac:dyDescent="0.25">
      <c r="A694" s="77" t="s">
        <v>48</v>
      </c>
      <c r="B694" s="31" t="s">
        <v>49</v>
      </c>
      <c r="C694" s="31" t="s">
        <v>117</v>
      </c>
      <c r="D694" s="31" t="s">
        <v>127</v>
      </c>
      <c r="E694" s="31" t="s">
        <v>128</v>
      </c>
      <c r="F694" s="31">
        <v>80111600</v>
      </c>
      <c r="G694" s="49" t="s">
        <v>741</v>
      </c>
      <c r="H694" s="31" t="s">
        <v>30</v>
      </c>
      <c r="I694" s="31" t="s">
        <v>31</v>
      </c>
      <c r="J694" s="31" t="s">
        <v>33</v>
      </c>
      <c r="K694" s="31" t="s">
        <v>33</v>
      </c>
      <c r="L694" s="31">
        <v>5</v>
      </c>
      <c r="M694" s="32">
        <v>3000000</v>
      </c>
      <c r="N694" s="30">
        <v>15000000</v>
      </c>
      <c r="O694" s="31" t="s">
        <v>210</v>
      </c>
      <c r="P694" s="29" t="s">
        <v>738</v>
      </c>
      <c r="Q694" s="29" t="s">
        <v>36</v>
      </c>
      <c r="R694" s="79" t="s">
        <v>37</v>
      </c>
    </row>
    <row r="695" spans="1:18" s="28" customFormat="1" ht="120" x14ac:dyDescent="0.25">
      <c r="A695" s="77" t="s">
        <v>48</v>
      </c>
      <c r="B695" s="31" t="s">
        <v>49</v>
      </c>
      <c r="C695" s="31" t="s">
        <v>117</v>
      </c>
      <c r="D695" s="31" t="s">
        <v>127</v>
      </c>
      <c r="E695" s="31" t="s">
        <v>128</v>
      </c>
      <c r="F695" s="31" t="s">
        <v>742</v>
      </c>
      <c r="G695" s="49" t="s">
        <v>732</v>
      </c>
      <c r="H695" s="25" t="s">
        <v>743</v>
      </c>
      <c r="I695" s="25" t="s">
        <v>195</v>
      </c>
      <c r="J695" s="31" t="s">
        <v>125</v>
      </c>
      <c r="K695" s="31" t="s">
        <v>91</v>
      </c>
      <c r="L695" s="25">
        <v>1</v>
      </c>
      <c r="M695" s="53" t="s">
        <v>37</v>
      </c>
      <c r="N695" s="30">
        <v>48788200</v>
      </c>
      <c r="O695" s="31" t="s">
        <v>210</v>
      </c>
      <c r="P695" s="29" t="s">
        <v>738</v>
      </c>
      <c r="Q695" s="29" t="s">
        <v>36</v>
      </c>
      <c r="R695" s="79" t="s">
        <v>37</v>
      </c>
    </row>
    <row r="696" spans="1:18" s="28" customFormat="1" ht="120" x14ac:dyDescent="0.25">
      <c r="A696" s="77" t="s">
        <v>48</v>
      </c>
      <c r="B696" s="31" t="s">
        <v>49</v>
      </c>
      <c r="C696" s="31" t="s">
        <v>117</v>
      </c>
      <c r="D696" s="31" t="s">
        <v>127</v>
      </c>
      <c r="E696" s="31" t="s">
        <v>128</v>
      </c>
      <c r="F696" s="31">
        <v>80111600</v>
      </c>
      <c r="G696" s="49" t="s">
        <v>744</v>
      </c>
      <c r="H696" s="31" t="s">
        <v>719</v>
      </c>
      <c r="I696" s="31" t="s">
        <v>31</v>
      </c>
      <c r="J696" s="31" t="s">
        <v>39</v>
      </c>
      <c r="K696" s="31" t="s">
        <v>64</v>
      </c>
      <c r="L696" s="31">
        <v>5</v>
      </c>
      <c r="M696" s="32">
        <v>16000000</v>
      </c>
      <c r="N696" s="30">
        <v>16000000</v>
      </c>
      <c r="O696" s="31" t="s">
        <v>210</v>
      </c>
      <c r="P696" s="29" t="s">
        <v>738</v>
      </c>
      <c r="Q696" s="29" t="s">
        <v>36</v>
      </c>
      <c r="R696" s="79" t="s">
        <v>37</v>
      </c>
    </row>
    <row r="697" spans="1:18" s="28" customFormat="1" ht="120" x14ac:dyDescent="0.25">
      <c r="A697" s="77" t="s">
        <v>48</v>
      </c>
      <c r="B697" s="31" t="s">
        <v>49</v>
      </c>
      <c r="C697" s="31" t="s">
        <v>117</v>
      </c>
      <c r="D697" s="31" t="s">
        <v>127</v>
      </c>
      <c r="E697" s="31" t="s">
        <v>128</v>
      </c>
      <c r="F697" s="31">
        <v>80111600</v>
      </c>
      <c r="G697" s="49" t="s">
        <v>745</v>
      </c>
      <c r="H697" s="31" t="s">
        <v>719</v>
      </c>
      <c r="I697" s="31" t="s">
        <v>31</v>
      </c>
      <c r="J697" s="31" t="s">
        <v>39</v>
      </c>
      <c r="K697" s="31" t="s">
        <v>64</v>
      </c>
      <c r="L697" s="31">
        <v>5</v>
      </c>
      <c r="M697" s="32">
        <v>16000000</v>
      </c>
      <c r="N697" s="30">
        <v>16000000</v>
      </c>
      <c r="O697" s="31" t="s">
        <v>210</v>
      </c>
      <c r="P697" s="29" t="s">
        <v>738</v>
      </c>
      <c r="Q697" s="29" t="s">
        <v>36</v>
      </c>
      <c r="R697" s="79" t="s">
        <v>37</v>
      </c>
    </row>
    <row r="698" spans="1:18" s="28" customFormat="1" ht="120" x14ac:dyDescent="0.25">
      <c r="A698" s="77" t="s">
        <v>48</v>
      </c>
      <c r="B698" s="31" t="s">
        <v>49</v>
      </c>
      <c r="C698" s="31" t="s">
        <v>117</v>
      </c>
      <c r="D698" s="31" t="s">
        <v>127</v>
      </c>
      <c r="E698" s="31" t="s">
        <v>128</v>
      </c>
      <c r="F698" s="31">
        <v>80111600</v>
      </c>
      <c r="G698" s="49" t="s">
        <v>746</v>
      </c>
      <c r="H698" s="31" t="s">
        <v>719</v>
      </c>
      <c r="I698" s="31" t="s">
        <v>31</v>
      </c>
      <c r="J698" s="31" t="s">
        <v>39</v>
      </c>
      <c r="K698" s="31" t="s">
        <v>64</v>
      </c>
      <c r="L698" s="31">
        <v>5</v>
      </c>
      <c r="M698" s="32">
        <v>16000000</v>
      </c>
      <c r="N698" s="30">
        <v>16000000</v>
      </c>
      <c r="O698" s="31" t="s">
        <v>210</v>
      </c>
      <c r="P698" s="29" t="s">
        <v>738</v>
      </c>
      <c r="Q698" s="29" t="s">
        <v>36</v>
      </c>
      <c r="R698" s="79" t="s">
        <v>37</v>
      </c>
    </row>
    <row r="699" spans="1:18" s="28" customFormat="1" ht="120" x14ac:dyDescent="0.25">
      <c r="A699" s="77" t="s">
        <v>48</v>
      </c>
      <c r="B699" s="31" t="s">
        <v>49</v>
      </c>
      <c r="C699" s="31" t="s">
        <v>117</v>
      </c>
      <c r="D699" s="31" t="s">
        <v>127</v>
      </c>
      <c r="E699" s="31" t="s">
        <v>128</v>
      </c>
      <c r="F699" s="31">
        <v>80111600</v>
      </c>
      <c r="G699" s="49" t="s">
        <v>747</v>
      </c>
      <c r="H699" s="31" t="s">
        <v>719</v>
      </c>
      <c r="I699" s="31" t="s">
        <v>31</v>
      </c>
      <c r="J699" s="31" t="s">
        <v>39</v>
      </c>
      <c r="K699" s="31" t="s">
        <v>64</v>
      </c>
      <c r="L699" s="31">
        <v>5</v>
      </c>
      <c r="M699" s="32">
        <v>16000000</v>
      </c>
      <c r="N699" s="30">
        <v>16000000</v>
      </c>
      <c r="O699" s="31" t="s">
        <v>210</v>
      </c>
      <c r="P699" s="29" t="s">
        <v>738</v>
      </c>
      <c r="Q699" s="29" t="s">
        <v>36</v>
      </c>
      <c r="R699" s="79" t="s">
        <v>37</v>
      </c>
    </row>
    <row r="700" spans="1:18" s="28" customFormat="1" ht="120" x14ac:dyDescent="0.25">
      <c r="A700" s="77" t="s">
        <v>48</v>
      </c>
      <c r="B700" s="31" t="s">
        <v>49</v>
      </c>
      <c r="C700" s="31" t="s">
        <v>117</v>
      </c>
      <c r="D700" s="31" t="s">
        <v>127</v>
      </c>
      <c r="E700" s="31" t="s">
        <v>128</v>
      </c>
      <c r="F700" s="31">
        <v>80111600</v>
      </c>
      <c r="G700" s="49" t="s">
        <v>748</v>
      </c>
      <c r="H700" s="31" t="s">
        <v>719</v>
      </c>
      <c r="I700" s="31" t="s">
        <v>31</v>
      </c>
      <c r="J700" s="31" t="s">
        <v>39</v>
      </c>
      <c r="K700" s="31" t="s">
        <v>64</v>
      </c>
      <c r="L700" s="31">
        <v>5</v>
      </c>
      <c r="M700" s="32">
        <v>16000000</v>
      </c>
      <c r="N700" s="30">
        <v>16000000</v>
      </c>
      <c r="O700" s="31" t="s">
        <v>210</v>
      </c>
      <c r="P700" s="29" t="s">
        <v>738</v>
      </c>
      <c r="Q700" s="29" t="s">
        <v>36</v>
      </c>
      <c r="R700" s="79" t="s">
        <v>37</v>
      </c>
    </row>
    <row r="701" spans="1:18" s="28" customFormat="1" ht="120" x14ac:dyDescent="0.25">
      <c r="A701" s="77" t="s">
        <v>48</v>
      </c>
      <c r="B701" s="31" t="s">
        <v>49</v>
      </c>
      <c r="C701" s="31" t="s">
        <v>117</v>
      </c>
      <c r="D701" s="31" t="s">
        <v>127</v>
      </c>
      <c r="E701" s="31" t="s">
        <v>128</v>
      </c>
      <c r="F701" s="31">
        <v>80111600</v>
      </c>
      <c r="G701" s="49" t="s">
        <v>749</v>
      </c>
      <c r="H701" s="31" t="s">
        <v>719</v>
      </c>
      <c r="I701" s="31" t="s">
        <v>31</v>
      </c>
      <c r="J701" s="31" t="s">
        <v>39</v>
      </c>
      <c r="K701" s="31" t="s">
        <v>64</v>
      </c>
      <c r="L701" s="31">
        <v>5</v>
      </c>
      <c r="M701" s="32">
        <v>16000000</v>
      </c>
      <c r="N701" s="30">
        <v>16000000</v>
      </c>
      <c r="O701" s="31" t="s">
        <v>210</v>
      </c>
      <c r="P701" s="29" t="s">
        <v>738</v>
      </c>
      <c r="Q701" s="29" t="s">
        <v>36</v>
      </c>
      <c r="R701" s="79" t="s">
        <v>37</v>
      </c>
    </row>
    <row r="702" spans="1:18" s="28" customFormat="1" ht="120" x14ac:dyDescent="0.25">
      <c r="A702" s="77" t="s">
        <v>48</v>
      </c>
      <c r="B702" s="31" t="s">
        <v>49</v>
      </c>
      <c r="C702" s="31" t="s">
        <v>117</v>
      </c>
      <c r="D702" s="31" t="s">
        <v>127</v>
      </c>
      <c r="E702" s="31" t="s">
        <v>128</v>
      </c>
      <c r="F702" s="108" t="s">
        <v>750</v>
      </c>
      <c r="G702" s="49" t="s">
        <v>751</v>
      </c>
      <c r="H702" s="119" t="s">
        <v>30</v>
      </c>
      <c r="I702" s="119" t="s">
        <v>31</v>
      </c>
      <c r="J702" s="31" t="s">
        <v>38</v>
      </c>
      <c r="K702" s="31" t="s">
        <v>39</v>
      </c>
      <c r="L702" s="119">
        <v>1</v>
      </c>
      <c r="M702" s="53" t="s">
        <v>37</v>
      </c>
      <c r="N702" s="30">
        <v>140000000</v>
      </c>
      <c r="O702" s="109" t="s">
        <v>752</v>
      </c>
      <c r="P702" s="109" t="s">
        <v>35</v>
      </c>
      <c r="Q702" s="29" t="s">
        <v>36</v>
      </c>
      <c r="R702" s="79" t="s">
        <v>37</v>
      </c>
    </row>
    <row r="703" spans="1:18" s="28" customFormat="1" ht="120" x14ac:dyDescent="0.25">
      <c r="A703" s="77" t="s">
        <v>48</v>
      </c>
      <c r="B703" s="31" t="s">
        <v>49</v>
      </c>
      <c r="C703" s="31" t="s">
        <v>117</v>
      </c>
      <c r="D703" s="31" t="s">
        <v>127</v>
      </c>
      <c r="E703" s="31" t="s">
        <v>128</v>
      </c>
      <c r="F703" s="31">
        <v>80111600</v>
      </c>
      <c r="G703" s="49" t="s">
        <v>301</v>
      </c>
      <c r="H703" s="101" t="s">
        <v>719</v>
      </c>
      <c r="I703" s="101" t="s">
        <v>31</v>
      </c>
      <c r="J703" s="31" t="s">
        <v>63</v>
      </c>
      <c r="K703" s="31" t="s">
        <v>39</v>
      </c>
      <c r="L703" s="101">
        <v>1</v>
      </c>
      <c r="M703" s="53" t="s">
        <v>37</v>
      </c>
      <c r="N703" s="30">
        <v>45000000</v>
      </c>
      <c r="O703" s="101" t="s">
        <v>752</v>
      </c>
      <c r="P703" s="29" t="s">
        <v>35</v>
      </c>
      <c r="Q703" s="29" t="s">
        <v>36</v>
      </c>
      <c r="R703" s="79" t="s">
        <v>37</v>
      </c>
    </row>
    <row r="704" spans="1:18" s="37" customFormat="1" ht="135" x14ac:dyDescent="0.25">
      <c r="A704" s="77" t="s">
        <v>48</v>
      </c>
      <c r="B704" s="31" t="s">
        <v>49</v>
      </c>
      <c r="C704" s="31" t="s">
        <v>50</v>
      </c>
      <c r="D704" s="31" t="s">
        <v>51</v>
      </c>
      <c r="E704" s="31" t="s">
        <v>52</v>
      </c>
      <c r="F704" s="31">
        <v>80111600</v>
      </c>
      <c r="G704" s="49" t="s">
        <v>68</v>
      </c>
      <c r="H704" s="31" t="s">
        <v>43</v>
      </c>
      <c r="I704" s="31" t="s">
        <v>31</v>
      </c>
      <c r="J704" s="31" t="s">
        <v>69</v>
      </c>
      <c r="K704" s="31" t="s">
        <v>46</v>
      </c>
      <c r="L704" s="31">
        <v>8</v>
      </c>
      <c r="M704" s="32">
        <v>5000000</v>
      </c>
      <c r="N704" s="30">
        <f>+M704*L704</f>
        <v>40000000</v>
      </c>
      <c r="O704" s="29" t="s">
        <v>55</v>
      </c>
      <c r="P704" s="29" t="s">
        <v>35</v>
      </c>
      <c r="Q704" s="29" t="s">
        <v>36</v>
      </c>
      <c r="R704" s="79" t="s">
        <v>37</v>
      </c>
    </row>
    <row r="705" spans="1:18" s="37" customFormat="1" ht="150" x14ac:dyDescent="0.25">
      <c r="A705" s="77" t="s">
        <v>492</v>
      </c>
      <c r="B705" s="31" t="s">
        <v>493</v>
      </c>
      <c r="C705" s="47" t="s">
        <v>494</v>
      </c>
      <c r="D705" s="48" t="s">
        <v>495</v>
      </c>
      <c r="E705" s="48" t="s">
        <v>496</v>
      </c>
      <c r="F705" s="31">
        <v>80111600</v>
      </c>
      <c r="G705" s="49" t="s">
        <v>753</v>
      </c>
      <c r="H705" s="31" t="s">
        <v>30</v>
      </c>
      <c r="I705" s="31" t="s">
        <v>31</v>
      </c>
      <c r="J705" s="31" t="s">
        <v>39</v>
      </c>
      <c r="K705" s="31" t="s">
        <v>39</v>
      </c>
      <c r="L705" s="31">
        <v>3</v>
      </c>
      <c r="M705" s="32">
        <v>3100000</v>
      </c>
      <c r="N705" s="30">
        <v>9300000</v>
      </c>
      <c r="O705" s="29" t="s">
        <v>225</v>
      </c>
      <c r="P705" s="31" t="s">
        <v>35</v>
      </c>
      <c r="Q705" s="26" t="s">
        <v>36</v>
      </c>
      <c r="R705" s="78" t="s">
        <v>37</v>
      </c>
    </row>
    <row r="706" spans="1:18" s="37" customFormat="1" ht="150" x14ac:dyDescent="0.25">
      <c r="A706" s="77" t="s">
        <v>48</v>
      </c>
      <c r="B706" s="31" t="s">
        <v>313</v>
      </c>
      <c r="C706" s="31" t="s">
        <v>314</v>
      </c>
      <c r="D706" s="31" t="s">
        <v>361</v>
      </c>
      <c r="E706" s="31" t="s">
        <v>362</v>
      </c>
      <c r="F706" s="31">
        <v>80111600</v>
      </c>
      <c r="G706" s="49" t="s">
        <v>754</v>
      </c>
      <c r="H706" s="31" t="s">
        <v>43</v>
      </c>
      <c r="I706" s="31" t="s">
        <v>31</v>
      </c>
      <c r="J706" s="31" t="s">
        <v>104</v>
      </c>
      <c r="K706" s="31" t="s">
        <v>104</v>
      </c>
      <c r="L706" s="40" t="s">
        <v>755</v>
      </c>
      <c r="M706" s="32">
        <v>5300000</v>
      </c>
      <c r="N706" s="30">
        <f>+M706*1.5</f>
        <v>7950000</v>
      </c>
      <c r="O706" s="36" t="s">
        <v>392</v>
      </c>
      <c r="P706" s="31" t="s">
        <v>35</v>
      </c>
      <c r="Q706" s="26" t="s">
        <v>36</v>
      </c>
      <c r="R706" s="78" t="s">
        <v>37</v>
      </c>
    </row>
    <row r="707" spans="1:18" s="37" customFormat="1" ht="150" x14ac:dyDescent="0.25">
      <c r="A707" s="77" t="s">
        <v>48</v>
      </c>
      <c r="B707" s="31" t="s">
        <v>313</v>
      </c>
      <c r="C707" s="31" t="s">
        <v>314</v>
      </c>
      <c r="D707" s="31" t="s">
        <v>361</v>
      </c>
      <c r="E707" s="31" t="s">
        <v>362</v>
      </c>
      <c r="F707" s="31">
        <v>80111600</v>
      </c>
      <c r="G707" s="49" t="s">
        <v>756</v>
      </c>
      <c r="H707" s="31" t="s">
        <v>43</v>
      </c>
      <c r="I707" s="31" t="s">
        <v>31</v>
      </c>
      <c r="J707" s="31" t="s">
        <v>84</v>
      </c>
      <c r="K707" s="31" t="s">
        <v>125</v>
      </c>
      <c r="L707" s="40">
        <v>2</v>
      </c>
      <c r="M707" s="32">
        <v>5000000</v>
      </c>
      <c r="N707" s="30">
        <f>+M707*L707</f>
        <v>10000000</v>
      </c>
      <c r="O707" s="36" t="s">
        <v>392</v>
      </c>
      <c r="P707" s="31" t="s">
        <v>35</v>
      </c>
      <c r="Q707" s="26" t="s">
        <v>36</v>
      </c>
      <c r="R707" s="78" t="s">
        <v>37</v>
      </c>
    </row>
    <row r="708" spans="1:18" s="37" customFormat="1" ht="150" x14ac:dyDescent="0.25">
      <c r="A708" s="77" t="s">
        <v>492</v>
      </c>
      <c r="B708" s="31" t="s">
        <v>493</v>
      </c>
      <c r="C708" s="47" t="s">
        <v>494</v>
      </c>
      <c r="D708" s="48" t="s">
        <v>495</v>
      </c>
      <c r="E708" s="48" t="s">
        <v>496</v>
      </c>
      <c r="F708" s="31" t="s">
        <v>757</v>
      </c>
      <c r="G708" s="49" t="s">
        <v>734</v>
      </c>
      <c r="H708" s="59" t="s">
        <v>30</v>
      </c>
      <c r="I708" s="59" t="s">
        <v>758</v>
      </c>
      <c r="J708" s="31" t="s">
        <v>38</v>
      </c>
      <c r="K708" s="31" t="s">
        <v>91</v>
      </c>
      <c r="L708" s="59" t="s">
        <v>736</v>
      </c>
      <c r="M708" s="53" t="s">
        <v>37</v>
      </c>
      <c r="N708" s="30">
        <v>150000000</v>
      </c>
      <c r="O708" s="31" t="s">
        <v>225</v>
      </c>
      <c r="P708" s="31" t="s">
        <v>35</v>
      </c>
      <c r="Q708" s="26" t="s">
        <v>36</v>
      </c>
      <c r="R708" s="78" t="s">
        <v>37</v>
      </c>
    </row>
    <row r="709" spans="1:18" s="37" customFormat="1" ht="150" x14ac:dyDescent="0.25">
      <c r="A709" s="77" t="s">
        <v>492</v>
      </c>
      <c r="B709" s="31" t="s">
        <v>493</v>
      </c>
      <c r="C709" s="47" t="s">
        <v>494</v>
      </c>
      <c r="D709" s="48" t="s">
        <v>495</v>
      </c>
      <c r="E709" s="48" t="s">
        <v>496</v>
      </c>
      <c r="F709" s="31" t="s">
        <v>731</v>
      </c>
      <c r="G709" s="49" t="s">
        <v>759</v>
      </c>
      <c r="H709" s="59" t="s">
        <v>30</v>
      </c>
      <c r="I709" s="59" t="s">
        <v>195</v>
      </c>
      <c r="J709" s="31" t="s">
        <v>125</v>
      </c>
      <c r="K709" s="31" t="s">
        <v>125</v>
      </c>
      <c r="L709" s="59">
        <v>1</v>
      </c>
      <c r="M709" s="53" t="s">
        <v>37</v>
      </c>
      <c r="N709" s="30">
        <v>35494860</v>
      </c>
      <c r="O709" s="31" t="s">
        <v>225</v>
      </c>
      <c r="P709" s="31" t="s">
        <v>35</v>
      </c>
      <c r="Q709" s="26" t="s">
        <v>36</v>
      </c>
      <c r="R709" s="78" t="s">
        <v>37</v>
      </c>
    </row>
    <row r="710" spans="1:18" s="28" customFormat="1" ht="120" x14ac:dyDescent="0.25">
      <c r="A710" s="77" t="s">
        <v>492</v>
      </c>
      <c r="B710" s="31" t="s">
        <v>493</v>
      </c>
      <c r="C710" s="31" t="s">
        <v>494</v>
      </c>
      <c r="D710" s="31" t="s">
        <v>508</v>
      </c>
      <c r="E710" s="31" t="s">
        <v>509</v>
      </c>
      <c r="F710" s="31">
        <v>80111600</v>
      </c>
      <c r="G710" s="49" t="s">
        <v>760</v>
      </c>
      <c r="H710" s="31" t="s">
        <v>30</v>
      </c>
      <c r="I710" s="31" t="s">
        <v>31</v>
      </c>
      <c r="J710" s="31" t="s">
        <v>104</v>
      </c>
      <c r="K710" s="31" t="s">
        <v>104</v>
      </c>
      <c r="L710" s="35">
        <v>4</v>
      </c>
      <c r="M710" s="32">
        <v>4200000</v>
      </c>
      <c r="N710" s="30">
        <f>+M710*L710</f>
        <v>16800000</v>
      </c>
      <c r="O710" s="31" t="s">
        <v>511</v>
      </c>
      <c r="P710" s="31" t="s">
        <v>35</v>
      </c>
      <c r="Q710" s="26" t="s">
        <v>36</v>
      </c>
      <c r="R710" s="78" t="s">
        <v>37</v>
      </c>
    </row>
    <row r="711" spans="1:18" s="28" customFormat="1" ht="120" x14ac:dyDescent="0.25">
      <c r="A711" s="77" t="s">
        <v>492</v>
      </c>
      <c r="B711" s="31" t="s">
        <v>493</v>
      </c>
      <c r="C711" s="31" t="s">
        <v>494</v>
      </c>
      <c r="D711" s="31" t="s">
        <v>508</v>
      </c>
      <c r="E711" s="31" t="s">
        <v>509</v>
      </c>
      <c r="F711" s="31">
        <v>80111600</v>
      </c>
      <c r="G711" s="49" t="s">
        <v>761</v>
      </c>
      <c r="H711" s="31" t="s">
        <v>30</v>
      </c>
      <c r="I711" s="31" t="s">
        <v>31</v>
      </c>
      <c r="J711" s="31" t="s">
        <v>106</v>
      </c>
      <c r="K711" s="31" t="s">
        <v>106</v>
      </c>
      <c r="L711" s="40" t="s">
        <v>762</v>
      </c>
      <c r="M711" s="32">
        <v>4200000</v>
      </c>
      <c r="N711" s="30">
        <f>+M711*1+(M711/30*26)</f>
        <v>7840000</v>
      </c>
      <c r="O711" s="31" t="s">
        <v>511</v>
      </c>
      <c r="P711" s="31" t="s">
        <v>35</v>
      </c>
      <c r="Q711" s="26" t="s">
        <v>36</v>
      </c>
      <c r="R711" s="78" t="s">
        <v>37</v>
      </c>
    </row>
    <row r="712" spans="1:18" s="28" customFormat="1" ht="120" x14ac:dyDescent="0.25">
      <c r="A712" s="77" t="s">
        <v>48</v>
      </c>
      <c r="B712" s="31" t="s">
        <v>49</v>
      </c>
      <c r="C712" s="31" t="s">
        <v>253</v>
      </c>
      <c r="D712" s="26" t="s">
        <v>302</v>
      </c>
      <c r="E712" s="31" t="s">
        <v>303</v>
      </c>
      <c r="F712" s="31" t="s">
        <v>319</v>
      </c>
      <c r="G712" s="49" t="s">
        <v>763</v>
      </c>
      <c r="H712" s="31" t="s">
        <v>30</v>
      </c>
      <c r="I712" s="31" t="s">
        <v>31</v>
      </c>
      <c r="J712" s="31" t="s">
        <v>104</v>
      </c>
      <c r="K712" s="31" t="s">
        <v>104</v>
      </c>
      <c r="L712" s="26">
        <v>1</v>
      </c>
      <c r="M712" s="53" t="s">
        <v>37</v>
      </c>
      <c r="N712" s="30">
        <v>1500000</v>
      </c>
      <c r="O712" s="31" t="s">
        <v>258</v>
      </c>
      <c r="P712" s="31" t="s">
        <v>764</v>
      </c>
      <c r="Q712" s="26" t="s">
        <v>36</v>
      </c>
      <c r="R712" s="78" t="s">
        <v>37</v>
      </c>
    </row>
    <row r="713" spans="1:18" s="37" customFormat="1" ht="120" x14ac:dyDescent="0.25">
      <c r="A713" s="77" t="s">
        <v>48</v>
      </c>
      <c r="B713" s="31" t="s">
        <v>49</v>
      </c>
      <c r="C713" s="31" t="s">
        <v>253</v>
      </c>
      <c r="D713" s="31" t="s">
        <v>254</v>
      </c>
      <c r="E713" s="31" t="s">
        <v>255</v>
      </c>
      <c r="F713" s="31">
        <v>80111600</v>
      </c>
      <c r="G713" s="49" t="s">
        <v>298</v>
      </c>
      <c r="H713" s="31" t="s">
        <v>262</v>
      </c>
      <c r="I713" s="31" t="s">
        <v>31</v>
      </c>
      <c r="J713" s="31" t="s">
        <v>54</v>
      </c>
      <c r="K713" s="31" t="s">
        <v>32</v>
      </c>
      <c r="L713" s="31">
        <v>7</v>
      </c>
      <c r="M713" s="32">
        <v>5000000</v>
      </c>
      <c r="N713" s="30">
        <f>+M713*L713</f>
        <v>35000000</v>
      </c>
      <c r="O713" s="31" t="s">
        <v>258</v>
      </c>
      <c r="P713" s="31" t="s">
        <v>35</v>
      </c>
      <c r="Q713" s="26" t="s">
        <v>36</v>
      </c>
      <c r="R713" s="78" t="s">
        <v>37</v>
      </c>
    </row>
    <row r="714" spans="1:18" s="37" customFormat="1" ht="120" x14ac:dyDescent="0.25">
      <c r="A714" s="77" t="s">
        <v>48</v>
      </c>
      <c r="B714" s="31" t="s">
        <v>49</v>
      </c>
      <c r="C714" s="31" t="s">
        <v>253</v>
      </c>
      <c r="D714" s="31" t="s">
        <v>254</v>
      </c>
      <c r="E714" s="31" t="s">
        <v>255</v>
      </c>
      <c r="F714" s="31">
        <v>80111600</v>
      </c>
      <c r="G714" s="49" t="s">
        <v>298</v>
      </c>
      <c r="H714" s="31" t="s">
        <v>262</v>
      </c>
      <c r="I714" s="31" t="s">
        <v>31</v>
      </c>
      <c r="J714" s="31" t="s">
        <v>100</v>
      </c>
      <c r="K714" s="31" t="s">
        <v>136</v>
      </c>
      <c r="L714" s="26">
        <v>3</v>
      </c>
      <c r="M714" s="32">
        <v>3170674</v>
      </c>
      <c r="N714" s="30">
        <f>+M714*L714+2</f>
        <v>9512024</v>
      </c>
      <c r="O714" s="31" t="s">
        <v>258</v>
      </c>
      <c r="P714" s="31" t="s">
        <v>35</v>
      </c>
      <c r="Q714" s="26" t="s">
        <v>36</v>
      </c>
      <c r="R714" s="78" t="s">
        <v>37</v>
      </c>
    </row>
    <row r="715" spans="1:18" s="37" customFormat="1" ht="105" x14ac:dyDescent="0.25">
      <c r="A715" s="77" t="s">
        <v>48</v>
      </c>
      <c r="B715" s="31" t="s">
        <v>313</v>
      </c>
      <c r="C715" s="31" t="s">
        <v>314</v>
      </c>
      <c r="D715" s="31" t="s">
        <v>315</v>
      </c>
      <c r="E715" s="31" t="s">
        <v>316</v>
      </c>
      <c r="F715" s="31">
        <v>80111600</v>
      </c>
      <c r="G715" s="49" t="s">
        <v>765</v>
      </c>
      <c r="H715" s="31" t="s">
        <v>43</v>
      </c>
      <c r="I715" s="31" t="s">
        <v>31</v>
      </c>
      <c r="J715" s="31" t="s">
        <v>104</v>
      </c>
      <c r="K715" s="31" t="s">
        <v>104</v>
      </c>
      <c r="L715" s="40">
        <v>6.5</v>
      </c>
      <c r="M715" s="32">
        <v>6500000</v>
      </c>
      <c r="N715" s="30">
        <f t="shared" ref="N715" si="155">+L715*M715</f>
        <v>42250000</v>
      </c>
      <c r="O715" s="31" t="s">
        <v>354</v>
      </c>
      <c r="P715" s="31" t="s">
        <v>35</v>
      </c>
      <c r="Q715" s="26" t="s">
        <v>36</v>
      </c>
      <c r="R715" s="78" t="s">
        <v>37</v>
      </c>
    </row>
    <row r="716" spans="1:18" s="28" customFormat="1" ht="120" x14ac:dyDescent="0.25">
      <c r="A716" s="77" t="s">
        <v>48</v>
      </c>
      <c r="B716" s="31" t="s">
        <v>49</v>
      </c>
      <c r="C716" s="31" t="s">
        <v>117</v>
      </c>
      <c r="D716" s="31" t="s">
        <v>127</v>
      </c>
      <c r="E716" s="31" t="s">
        <v>128</v>
      </c>
      <c r="F716" s="31">
        <v>80111600</v>
      </c>
      <c r="G716" s="49" t="s">
        <v>766</v>
      </c>
      <c r="H716" s="31" t="s">
        <v>30</v>
      </c>
      <c r="I716" s="31" t="s">
        <v>31</v>
      </c>
      <c r="J716" s="31" t="s">
        <v>104</v>
      </c>
      <c r="K716" s="31" t="s">
        <v>104</v>
      </c>
      <c r="L716" s="31" t="s">
        <v>767</v>
      </c>
      <c r="M716" s="32">
        <v>3421001</v>
      </c>
      <c r="N716" s="30">
        <v>14710304</v>
      </c>
      <c r="O716" s="31" t="s">
        <v>34</v>
      </c>
      <c r="P716" s="29" t="s">
        <v>35</v>
      </c>
      <c r="Q716" s="29" t="s">
        <v>36</v>
      </c>
      <c r="R716" s="79" t="s">
        <v>37</v>
      </c>
    </row>
    <row r="717" spans="1:18" s="37" customFormat="1" ht="120" x14ac:dyDescent="0.25">
      <c r="A717" s="83" t="s">
        <v>48</v>
      </c>
      <c r="B717" s="34" t="s">
        <v>313</v>
      </c>
      <c r="C717" s="34" t="s">
        <v>416</v>
      </c>
      <c r="D717" s="41" t="s">
        <v>417</v>
      </c>
      <c r="E717" s="41" t="s">
        <v>418</v>
      </c>
      <c r="F717" s="31">
        <v>43211711</v>
      </c>
      <c r="G717" s="49" t="s">
        <v>768</v>
      </c>
      <c r="H717" s="31" t="s">
        <v>442</v>
      </c>
      <c r="I717" s="68" t="s">
        <v>769</v>
      </c>
      <c r="J717" s="31" t="s">
        <v>130</v>
      </c>
      <c r="K717" s="31" t="s">
        <v>106</v>
      </c>
      <c r="L717" s="68">
        <v>1</v>
      </c>
      <c r="M717" s="70">
        <v>8000000</v>
      </c>
      <c r="N717" s="30">
        <v>8000000</v>
      </c>
      <c r="O717" s="68" t="s">
        <v>420</v>
      </c>
      <c r="P717" s="31" t="s">
        <v>35</v>
      </c>
      <c r="Q717" s="26" t="s">
        <v>36</v>
      </c>
      <c r="R717" s="78" t="s">
        <v>37</v>
      </c>
    </row>
    <row r="718" spans="1:18" s="28" customFormat="1" ht="120" x14ac:dyDescent="0.25">
      <c r="A718" s="77" t="s">
        <v>492</v>
      </c>
      <c r="B718" s="31" t="s">
        <v>493</v>
      </c>
      <c r="C718" s="31" t="s">
        <v>494</v>
      </c>
      <c r="D718" s="31" t="s">
        <v>508</v>
      </c>
      <c r="E718" s="31" t="s">
        <v>610</v>
      </c>
      <c r="F718" s="31">
        <v>80111600</v>
      </c>
      <c r="G718" s="49" t="s">
        <v>770</v>
      </c>
      <c r="H718" s="31" t="s">
        <v>43</v>
      </c>
      <c r="I718" s="31" t="s">
        <v>31</v>
      </c>
      <c r="J718" s="31" t="s">
        <v>409</v>
      </c>
      <c r="K718" s="31" t="s">
        <v>104</v>
      </c>
      <c r="L718" s="31">
        <v>7</v>
      </c>
      <c r="M718" s="32">
        <v>4277000</v>
      </c>
      <c r="N718" s="30">
        <v>29939000</v>
      </c>
      <c r="O718" s="31" t="s">
        <v>449</v>
      </c>
      <c r="P718" s="31" t="s">
        <v>35</v>
      </c>
      <c r="Q718" s="26" t="s">
        <v>36</v>
      </c>
      <c r="R718" s="78" t="s">
        <v>37</v>
      </c>
    </row>
    <row r="719" spans="1:18" s="28" customFormat="1" ht="120" x14ac:dyDescent="0.25">
      <c r="A719" s="77" t="s">
        <v>492</v>
      </c>
      <c r="B719" s="31" t="s">
        <v>493</v>
      </c>
      <c r="C719" s="31" t="s">
        <v>494</v>
      </c>
      <c r="D719" s="31" t="s">
        <v>508</v>
      </c>
      <c r="E719" s="31" t="s">
        <v>610</v>
      </c>
      <c r="F719" s="31">
        <v>80111600</v>
      </c>
      <c r="G719" s="49" t="s">
        <v>771</v>
      </c>
      <c r="H719" s="31" t="s">
        <v>43</v>
      </c>
      <c r="I719" s="31" t="s">
        <v>31</v>
      </c>
      <c r="J719" s="31" t="s">
        <v>409</v>
      </c>
      <c r="K719" s="31" t="s">
        <v>84</v>
      </c>
      <c r="L719" s="31">
        <v>7</v>
      </c>
      <c r="M719" s="32">
        <v>3849000</v>
      </c>
      <c r="N719" s="30">
        <v>26943000</v>
      </c>
      <c r="O719" s="31" t="s">
        <v>449</v>
      </c>
      <c r="P719" s="31" t="s">
        <v>35</v>
      </c>
      <c r="Q719" s="26" t="s">
        <v>36</v>
      </c>
      <c r="R719" s="78" t="s">
        <v>37</v>
      </c>
    </row>
    <row r="720" spans="1:18" s="28" customFormat="1" ht="120" x14ac:dyDescent="0.25">
      <c r="A720" s="77" t="s">
        <v>492</v>
      </c>
      <c r="B720" s="31" t="s">
        <v>493</v>
      </c>
      <c r="C720" s="31" t="s">
        <v>494</v>
      </c>
      <c r="D720" s="31" t="s">
        <v>508</v>
      </c>
      <c r="E720" s="31" t="s">
        <v>610</v>
      </c>
      <c r="F720" s="31">
        <v>80111600</v>
      </c>
      <c r="G720" s="49" t="s">
        <v>772</v>
      </c>
      <c r="H720" s="31" t="s">
        <v>43</v>
      </c>
      <c r="I720" s="31" t="s">
        <v>31</v>
      </c>
      <c r="J720" s="31" t="s">
        <v>409</v>
      </c>
      <c r="K720" s="31" t="s">
        <v>84</v>
      </c>
      <c r="L720" s="31">
        <v>3</v>
      </c>
      <c r="M720" s="32">
        <v>6500000</v>
      </c>
      <c r="N720" s="30">
        <v>19500000</v>
      </c>
      <c r="O720" s="31" t="s">
        <v>449</v>
      </c>
      <c r="P720" s="31" t="s">
        <v>35</v>
      </c>
      <c r="Q720" s="26" t="s">
        <v>36</v>
      </c>
      <c r="R720" s="78" t="s">
        <v>37</v>
      </c>
    </row>
    <row r="721" spans="1:18" s="37" customFormat="1" ht="135" x14ac:dyDescent="0.25">
      <c r="A721" s="77" t="s">
        <v>492</v>
      </c>
      <c r="B721" s="31" t="s">
        <v>493</v>
      </c>
      <c r="C721" s="31" t="s">
        <v>494</v>
      </c>
      <c r="D721" s="31" t="s">
        <v>508</v>
      </c>
      <c r="E721" s="31" t="s">
        <v>542</v>
      </c>
      <c r="F721" s="31">
        <v>80111600</v>
      </c>
      <c r="G721" s="49" t="s">
        <v>558</v>
      </c>
      <c r="H721" s="31" t="s">
        <v>30</v>
      </c>
      <c r="I721" s="31" t="s">
        <v>31</v>
      </c>
      <c r="J721" s="31" t="s">
        <v>84</v>
      </c>
      <c r="K721" s="31" t="s">
        <v>84</v>
      </c>
      <c r="L721" s="31">
        <v>6</v>
      </c>
      <c r="M721" s="32">
        <v>5000000</v>
      </c>
      <c r="N721" s="30">
        <f>+M721*L721</f>
        <v>30000000</v>
      </c>
      <c r="O721" s="31" t="s">
        <v>545</v>
      </c>
      <c r="P721" s="31" t="s">
        <v>35</v>
      </c>
      <c r="Q721" s="26" t="s">
        <v>36</v>
      </c>
      <c r="R721" s="78" t="s">
        <v>37</v>
      </c>
    </row>
    <row r="722" spans="1:18" s="37" customFormat="1" ht="120" x14ac:dyDescent="0.25">
      <c r="A722" s="77" t="s">
        <v>492</v>
      </c>
      <c r="B722" s="31" t="s">
        <v>493</v>
      </c>
      <c r="C722" s="31" t="s">
        <v>494</v>
      </c>
      <c r="D722" s="31" t="s">
        <v>508</v>
      </c>
      <c r="E722" s="31" t="s">
        <v>542</v>
      </c>
      <c r="F722" s="31">
        <v>80111600</v>
      </c>
      <c r="G722" s="49" t="s">
        <v>773</v>
      </c>
      <c r="H722" s="31" t="s">
        <v>30</v>
      </c>
      <c r="I722" s="31" t="s">
        <v>31</v>
      </c>
      <c r="J722" s="31" t="s">
        <v>136</v>
      </c>
      <c r="K722" s="31" t="s">
        <v>136</v>
      </c>
      <c r="L722" s="31">
        <v>1.5</v>
      </c>
      <c r="M722" s="32">
        <v>5000000</v>
      </c>
      <c r="N722" s="30">
        <v>7500000</v>
      </c>
      <c r="O722" s="36" t="s">
        <v>545</v>
      </c>
      <c r="P722" s="31" t="s">
        <v>35</v>
      </c>
      <c r="Q722" s="26" t="s">
        <v>36</v>
      </c>
      <c r="R722" s="78" t="s">
        <v>37</v>
      </c>
    </row>
    <row r="723" spans="1:18" s="28" customFormat="1" ht="135" x14ac:dyDescent="0.25">
      <c r="A723" s="77" t="s">
        <v>492</v>
      </c>
      <c r="B723" s="31" t="s">
        <v>493</v>
      </c>
      <c r="C723" s="31" t="s">
        <v>494</v>
      </c>
      <c r="D723" s="31" t="s">
        <v>508</v>
      </c>
      <c r="E723" s="31" t="s">
        <v>542</v>
      </c>
      <c r="F723" s="31">
        <v>80111600</v>
      </c>
      <c r="G723" s="49" t="s">
        <v>569</v>
      </c>
      <c r="H723" s="31" t="s">
        <v>30</v>
      </c>
      <c r="I723" s="31" t="s">
        <v>31</v>
      </c>
      <c r="J723" s="31" t="s">
        <v>104</v>
      </c>
      <c r="K723" s="31" t="s">
        <v>104</v>
      </c>
      <c r="L723" s="26">
        <v>5</v>
      </c>
      <c r="M723" s="32">
        <v>4120000</v>
      </c>
      <c r="N723" s="30">
        <f>+L723*M723</f>
        <v>20600000</v>
      </c>
      <c r="O723" s="36" t="s">
        <v>545</v>
      </c>
      <c r="P723" s="31" t="s">
        <v>35</v>
      </c>
      <c r="Q723" s="26" t="s">
        <v>36</v>
      </c>
      <c r="R723" s="78" t="s">
        <v>37</v>
      </c>
    </row>
    <row r="724" spans="1:18" s="37" customFormat="1" ht="150" x14ac:dyDescent="0.25">
      <c r="A724" s="77" t="s">
        <v>492</v>
      </c>
      <c r="B724" s="31" t="s">
        <v>493</v>
      </c>
      <c r="C724" s="31" t="s">
        <v>494</v>
      </c>
      <c r="D724" s="31" t="s">
        <v>508</v>
      </c>
      <c r="E724" s="31" t="s">
        <v>542</v>
      </c>
      <c r="F724" s="31" t="s">
        <v>101</v>
      </c>
      <c r="G724" s="49" t="s">
        <v>774</v>
      </c>
      <c r="H724" s="31" t="s">
        <v>30</v>
      </c>
      <c r="I724" s="31" t="s">
        <v>201</v>
      </c>
      <c r="J724" s="31" t="s">
        <v>775</v>
      </c>
      <c r="K724" s="31" t="s">
        <v>775</v>
      </c>
      <c r="L724" s="26">
        <v>6</v>
      </c>
      <c r="M724" s="53" t="s">
        <v>37</v>
      </c>
      <c r="N724" s="30">
        <v>15400000</v>
      </c>
      <c r="O724" s="31" t="s">
        <v>676</v>
      </c>
      <c r="P724" s="31" t="s">
        <v>776</v>
      </c>
      <c r="Q724" s="26" t="s">
        <v>36</v>
      </c>
      <c r="R724" s="78" t="s">
        <v>37</v>
      </c>
    </row>
    <row r="725" spans="1:18" s="37" customFormat="1" ht="135" x14ac:dyDescent="0.25">
      <c r="A725" s="77" t="s">
        <v>492</v>
      </c>
      <c r="B725" s="31" t="s">
        <v>493</v>
      </c>
      <c r="C725" s="31" t="s">
        <v>494</v>
      </c>
      <c r="D725" s="31" t="s">
        <v>508</v>
      </c>
      <c r="E725" s="31" t="s">
        <v>542</v>
      </c>
      <c r="F725" s="31">
        <v>80111600</v>
      </c>
      <c r="G725" s="49" t="s">
        <v>777</v>
      </c>
      <c r="H725" s="120" t="s">
        <v>30</v>
      </c>
      <c r="I725" s="120" t="s">
        <v>31</v>
      </c>
      <c r="J725" s="31" t="s">
        <v>104</v>
      </c>
      <c r="K725" s="31" t="s">
        <v>84</v>
      </c>
      <c r="L725" s="120" t="s">
        <v>778</v>
      </c>
      <c r="M725" s="107">
        <v>4000000</v>
      </c>
      <c r="N725" s="30">
        <v>15066667</v>
      </c>
      <c r="O725" s="120" t="s">
        <v>676</v>
      </c>
      <c r="P725" s="31" t="s">
        <v>776</v>
      </c>
      <c r="Q725" s="26" t="s">
        <v>36</v>
      </c>
      <c r="R725" s="78" t="s">
        <v>37</v>
      </c>
    </row>
    <row r="726" spans="1:18" s="37" customFormat="1" ht="135" x14ac:dyDescent="0.25">
      <c r="A726" s="77" t="s">
        <v>492</v>
      </c>
      <c r="B726" s="31" t="s">
        <v>493</v>
      </c>
      <c r="C726" s="31" t="s">
        <v>494</v>
      </c>
      <c r="D726" s="31" t="s">
        <v>508</v>
      </c>
      <c r="E726" s="31" t="s">
        <v>542</v>
      </c>
      <c r="F726" s="31">
        <v>80111600</v>
      </c>
      <c r="G726" s="49" t="s">
        <v>777</v>
      </c>
      <c r="H726" s="120" t="s">
        <v>30</v>
      </c>
      <c r="I726" s="120" t="s">
        <v>31</v>
      </c>
      <c r="J726" s="31" t="s">
        <v>104</v>
      </c>
      <c r="K726" s="31" t="s">
        <v>84</v>
      </c>
      <c r="L726" s="120" t="s">
        <v>779</v>
      </c>
      <c r="M726" s="107">
        <v>4000000</v>
      </c>
      <c r="N726" s="30">
        <v>17333333</v>
      </c>
      <c r="O726" s="120" t="s">
        <v>676</v>
      </c>
      <c r="P726" s="31" t="s">
        <v>776</v>
      </c>
      <c r="Q726" s="26" t="s">
        <v>36</v>
      </c>
      <c r="R726" s="78" t="s">
        <v>37</v>
      </c>
    </row>
    <row r="727" spans="1:18" s="37" customFormat="1" ht="135" x14ac:dyDescent="0.25">
      <c r="A727" s="77" t="s">
        <v>492</v>
      </c>
      <c r="B727" s="31" t="s">
        <v>493</v>
      </c>
      <c r="C727" s="31" t="s">
        <v>494</v>
      </c>
      <c r="D727" s="31" t="s">
        <v>508</v>
      </c>
      <c r="E727" s="31" t="s">
        <v>542</v>
      </c>
      <c r="F727" s="31">
        <v>80111600</v>
      </c>
      <c r="G727" s="49" t="s">
        <v>780</v>
      </c>
      <c r="H727" s="31" t="s">
        <v>30</v>
      </c>
      <c r="I727" s="31" t="s">
        <v>31</v>
      </c>
      <c r="J727" s="31" t="s">
        <v>104</v>
      </c>
      <c r="K727" s="31" t="s">
        <v>84</v>
      </c>
      <c r="L727" s="31">
        <v>5</v>
      </c>
      <c r="M727" s="32">
        <v>4000000</v>
      </c>
      <c r="N727" s="30">
        <v>20000000</v>
      </c>
      <c r="O727" s="31" t="s">
        <v>676</v>
      </c>
      <c r="P727" s="31" t="s">
        <v>776</v>
      </c>
      <c r="Q727" s="26" t="s">
        <v>36</v>
      </c>
      <c r="R727" s="78" t="s">
        <v>37</v>
      </c>
    </row>
    <row r="728" spans="1:18" s="37" customFormat="1" ht="135" x14ac:dyDescent="0.25">
      <c r="A728" s="77" t="s">
        <v>492</v>
      </c>
      <c r="B728" s="31" t="s">
        <v>493</v>
      </c>
      <c r="C728" s="31" t="s">
        <v>494</v>
      </c>
      <c r="D728" s="31" t="s">
        <v>508</v>
      </c>
      <c r="E728" s="31" t="s">
        <v>542</v>
      </c>
      <c r="F728" s="31">
        <v>80111600</v>
      </c>
      <c r="G728" s="49" t="s">
        <v>777</v>
      </c>
      <c r="H728" s="31" t="s">
        <v>30</v>
      </c>
      <c r="I728" s="31" t="s">
        <v>31</v>
      </c>
      <c r="J728" s="31" t="s">
        <v>104</v>
      </c>
      <c r="K728" s="31" t="s">
        <v>84</v>
      </c>
      <c r="L728" s="31" t="s">
        <v>779</v>
      </c>
      <c r="M728" s="32">
        <v>4000000</v>
      </c>
      <c r="N728" s="30">
        <v>17333333</v>
      </c>
      <c r="O728" s="31" t="s">
        <v>676</v>
      </c>
      <c r="P728" s="31" t="s">
        <v>776</v>
      </c>
      <c r="Q728" s="26" t="s">
        <v>36</v>
      </c>
      <c r="R728" s="78" t="s">
        <v>37</v>
      </c>
    </row>
    <row r="729" spans="1:18" s="37" customFormat="1" ht="135" x14ac:dyDescent="0.25">
      <c r="A729" s="77" t="s">
        <v>492</v>
      </c>
      <c r="B729" s="31" t="s">
        <v>493</v>
      </c>
      <c r="C729" s="31" t="s">
        <v>494</v>
      </c>
      <c r="D729" s="31" t="s">
        <v>508</v>
      </c>
      <c r="E729" s="31" t="s">
        <v>542</v>
      </c>
      <c r="F729" s="31">
        <v>80111600</v>
      </c>
      <c r="G729" s="49" t="s">
        <v>777</v>
      </c>
      <c r="H729" s="31" t="s">
        <v>30</v>
      </c>
      <c r="I729" s="31" t="s">
        <v>31</v>
      </c>
      <c r="J729" s="31" t="s">
        <v>104</v>
      </c>
      <c r="K729" s="31" t="s">
        <v>84</v>
      </c>
      <c r="L729" s="31" t="s">
        <v>779</v>
      </c>
      <c r="M729" s="32">
        <v>4000000</v>
      </c>
      <c r="N729" s="30">
        <v>17333333</v>
      </c>
      <c r="O729" s="31" t="s">
        <v>676</v>
      </c>
      <c r="P729" s="31" t="s">
        <v>776</v>
      </c>
      <c r="Q729" s="26" t="s">
        <v>36</v>
      </c>
      <c r="R729" s="78" t="s">
        <v>37</v>
      </c>
    </row>
    <row r="730" spans="1:18" s="37" customFormat="1" ht="150" x14ac:dyDescent="0.25">
      <c r="A730" s="77" t="s">
        <v>492</v>
      </c>
      <c r="B730" s="31" t="s">
        <v>493</v>
      </c>
      <c r="C730" s="31" t="s">
        <v>494</v>
      </c>
      <c r="D730" s="31" t="s">
        <v>508</v>
      </c>
      <c r="E730" s="31" t="s">
        <v>542</v>
      </c>
      <c r="F730" s="31">
        <v>80111600</v>
      </c>
      <c r="G730" s="49" t="s">
        <v>781</v>
      </c>
      <c r="H730" s="120" t="s">
        <v>30</v>
      </c>
      <c r="I730" s="120" t="s">
        <v>31</v>
      </c>
      <c r="J730" s="31" t="s">
        <v>104</v>
      </c>
      <c r="K730" s="31" t="s">
        <v>84</v>
      </c>
      <c r="L730" s="120" t="s">
        <v>782</v>
      </c>
      <c r="M730" s="107">
        <v>3600000</v>
      </c>
      <c r="N730" s="30">
        <v>14880000</v>
      </c>
      <c r="O730" s="120" t="s">
        <v>676</v>
      </c>
      <c r="P730" s="31" t="s">
        <v>776</v>
      </c>
      <c r="Q730" s="26" t="s">
        <v>36</v>
      </c>
      <c r="R730" s="78" t="s">
        <v>37</v>
      </c>
    </row>
    <row r="731" spans="1:18" s="37" customFormat="1" ht="150" x14ac:dyDescent="0.25">
      <c r="A731" s="77" t="s">
        <v>492</v>
      </c>
      <c r="B731" s="31" t="s">
        <v>493</v>
      </c>
      <c r="C731" s="31" t="s">
        <v>494</v>
      </c>
      <c r="D731" s="31" t="s">
        <v>508</v>
      </c>
      <c r="E731" s="31" t="s">
        <v>542</v>
      </c>
      <c r="F731" s="31">
        <v>80111600</v>
      </c>
      <c r="G731" s="49" t="s">
        <v>781</v>
      </c>
      <c r="H731" s="120" t="s">
        <v>30</v>
      </c>
      <c r="I731" s="120" t="s">
        <v>31</v>
      </c>
      <c r="J731" s="31" t="s">
        <v>104</v>
      </c>
      <c r="K731" s="31" t="s">
        <v>84</v>
      </c>
      <c r="L731" s="120" t="s">
        <v>783</v>
      </c>
      <c r="M731" s="107">
        <v>3600000</v>
      </c>
      <c r="N731" s="30">
        <v>14880000</v>
      </c>
      <c r="O731" s="120" t="s">
        <v>676</v>
      </c>
      <c r="P731" s="31" t="s">
        <v>776</v>
      </c>
      <c r="Q731" s="26" t="s">
        <v>36</v>
      </c>
      <c r="R731" s="78" t="s">
        <v>37</v>
      </c>
    </row>
    <row r="732" spans="1:18" s="37" customFormat="1" ht="150" x14ac:dyDescent="0.25">
      <c r="A732" s="77" t="s">
        <v>492</v>
      </c>
      <c r="B732" s="31" t="s">
        <v>493</v>
      </c>
      <c r="C732" s="31" t="s">
        <v>494</v>
      </c>
      <c r="D732" s="31" t="s">
        <v>508</v>
      </c>
      <c r="E732" s="31" t="s">
        <v>542</v>
      </c>
      <c r="F732" s="31">
        <v>80111600</v>
      </c>
      <c r="G732" s="49" t="s">
        <v>781</v>
      </c>
      <c r="H732" s="120" t="s">
        <v>30</v>
      </c>
      <c r="I732" s="120" t="s">
        <v>31</v>
      </c>
      <c r="J732" s="31" t="s">
        <v>104</v>
      </c>
      <c r="K732" s="31" t="s">
        <v>84</v>
      </c>
      <c r="L732" s="120" t="s">
        <v>779</v>
      </c>
      <c r="M732" s="107">
        <v>3600000</v>
      </c>
      <c r="N732" s="30">
        <v>15600000</v>
      </c>
      <c r="O732" s="120" t="s">
        <v>676</v>
      </c>
      <c r="P732" s="31" t="s">
        <v>776</v>
      </c>
      <c r="Q732" s="26" t="s">
        <v>36</v>
      </c>
      <c r="R732" s="78" t="s">
        <v>37</v>
      </c>
    </row>
    <row r="733" spans="1:18" s="37" customFormat="1" ht="150" x14ac:dyDescent="0.25">
      <c r="A733" s="77" t="s">
        <v>492</v>
      </c>
      <c r="B733" s="31" t="s">
        <v>493</v>
      </c>
      <c r="C733" s="31" t="s">
        <v>494</v>
      </c>
      <c r="D733" s="31" t="s">
        <v>508</v>
      </c>
      <c r="E733" s="31" t="s">
        <v>542</v>
      </c>
      <c r="F733" s="31">
        <v>80111600</v>
      </c>
      <c r="G733" s="49" t="s">
        <v>781</v>
      </c>
      <c r="H733" s="120" t="s">
        <v>30</v>
      </c>
      <c r="I733" s="120" t="s">
        <v>31</v>
      </c>
      <c r="J733" s="31" t="s">
        <v>104</v>
      </c>
      <c r="K733" s="31" t="s">
        <v>84</v>
      </c>
      <c r="L733" s="120" t="s">
        <v>784</v>
      </c>
      <c r="M733" s="107">
        <v>3600000</v>
      </c>
      <c r="N733" s="30">
        <v>15840000</v>
      </c>
      <c r="O733" s="120" t="s">
        <v>676</v>
      </c>
      <c r="P733" s="31" t="s">
        <v>776</v>
      </c>
      <c r="Q733" s="26" t="s">
        <v>36</v>
      </c>
      <c r="R733" s="78" t="s">
        <v>37</v>
      </c>
    </row>
    <row r="734" spans="1:18" s="37" customFormat="1" ht="150" x14ac:dyDescent="0.25">
      <c r="A734" s="77" t="s">
        <v>492</v>
      </c>
      <c r="B734" s="31" t="s">
        <v>493</v>
      </c>
      <c r="C734" s="31" t="s">
        <v>494</v>
      </c>
      <c r="D734" s="31" t="s">
        <v>508</v>
      </c>
      <c r="E734" s="31" t="s">
        <v>542</v>
      </c>
      <c r="F734" s="31">
        <v>80111600</v>
      </c>
      <c r="G734" s="49" t="s">
        <v>781</v>
      </c>
      <c r="H734" s="120" t="s">
        <v>30</v>
      </c>
      <c r="I734" s="120" t="s">
        <v>31</v>
      </c>
      <c r="J734" s="31" t="s">
        <v>104</v>
      </c>
      <c r="K734" s="31" t="s">
        <v>84</v>
      </c>
      <c r="L734" s="120" t="s">
        <v>779</v>
      </c>
      <c r="M734" s="107">
        <v>3600000</v>
      </c>
      <c r="N734" s="30">
        <v>15600000</v>
      </c>
      <c r="O734" s="120" t="s">
        <v>676</v>
      </c>
      <c r="P734" s="31" t="s">
        <v>776</v>
      </c>
      <c r="Q734" s="26" t="s">
        <v>36</v>
      </c>
      <c r="R734" s="78" t="s">
        <v>37</v>
      </c>
    </row>
    <row r="735" spans="1:18" s="37" customFormat="1" ht="165" x14ac:dyDescent="0.25">
      <c r="A735" s="77" t="s">
        <v>492</v>
      </c>
      <c r="B735" s="31" t="s">
        <v>493</v>
      </c>
      <c r="C735" s="31" t="s">
        <v>494</v>
      </c>
      <c r="D735" s="31" t="s">
        <v>508</v>
      </c>
      <c r="E735" s="31" t="s">
        <v>542</v>
      </c>
      <c r="F735" s="31">
        <v>80111600</v>
      </c>
      <c r="G735" s="49" t="s">
        <v>785</v>
      </c>
      <c r="H735" s="120" t="s">
        <v>30</v>
      </c>
      <c r="I735" s="120" t="s">
        <v>31</v>
      </c>
      <c r="J735" s="31" t="s">
        <v>104</v>
      </c>
      <c r="K735" s="31" t="s">
        <v>84</v>
      </c>
      <c r="L735" s="120" t="s">
        <v>784</v>
      </c>
      <c r="M735" s="107">
        <v>2000000</v>
      </c>
      <c r="N735" s="30">
        <v>8800000</v>
      </c>
      <c r="O735" s="120" t="s">
        <v>676</v>
      </c>
      <c r="P735" s="31" t="s">
        <v>776</v>
      </c>
      <c r="Q735" s="26" t="s">
        <v>36</v>
      </c>
      <c r="R735" s="78" t="s">
        <v>37</v>
      </c>
    </row>
    <row r="736" spans="1:18" s="37" customFormat="1" ht="165" x14ac:dyDescent="0.25">
      <c r="A736" s="77" t="s">
        <v>492</v>
      </c>
      <c r="B736" s="31" t="s">
        <v>493</v>
      </c>
      <c r="C736" s="31" t="s">
        <v>494</v>
      </c>
      <c r="D736" s="31" t="s">
        <v>508</v>
      </c>
      <c r="E736" s="31" t="s">
        <v>542</v>
      </c>
      <c r="F736" s="31">
        <v>80111600</v>
      </c>
      <c r="G736" s="49" t="s">
        <v>785</v>
      </c>
      <c r="H736" s="120" t="s">
        <v>30</v>
      </c>
      <c r="I736" s="120" t="s">
        <v>31</v>
      </c>
      <c r="J736" s="31" t="s">
        <v>104</v>
      </c>
      <c r="K736" s="31" t="s">
        <v>84</v>
      </c>
      <c r="L736" s="120" t="s">
        <v>786</v>
      </c>
      <c r="M736" s="107">
        <v>2000000</v>
      </c>
      <c r="N736" s="30">
        <v>7133333</v>
      </c>
      <c r="O736" s="120" t="s">
        <v>676</v>
      </c>
      <c r="P736" s="31" t="s">
        <v>776</v>
      </c>
      <c r="Q736" s="26" t="s">
        <v>36</v>
      </c>
      <c r="R736" s="78" t="s">
        <v>37</v>
      </c>
    </row>
    <row r="737" spans="1:18" s="37" customFormat="1" ht="165" x14ac:dyDescent="0.25">
      <c r="A737" s="77" t="s">
        <v>492</v>
      </c>
      <c r="B737" s="31" t="s">
        <v>493</v>
      </c>
      <c r="C737" s="31" t="s">
        <v>494</v>
      </c>
      <c r="D737" s="31" t="s">
        <v>508</v>
      </c>
      <c r="E737" s="31" t="s">
        <v>542</v>
      </c>
      <c r="F737" s="31">
        <v>80111600</v>
      </c>
      <c r="G737" s="49" t="s">
        <v>785</v>
      </c>
      <c r="H737" s="120" t="s">
        <v>30</v>
      </c>
      <c r="I737" s="120" t="s">
        <v>31</v>
      </c>
      <c r="J737" s="31" t="s">
        <v>104</v>
      </c>
      <c r="K737" s="31" t="s">
        <v>84</v>
      </c>
      <c r="L737" s="120">
        <v>4</v>
      </c>
      <c r="M737" s="107">
        <v>2000000</v>
      </c>
      <c r="N737" s="30">
        <v>8000000</v>
      </c>
      <c r="O737" s="120" t="s">
        <v>676</v>
      </c>
      <c r="P737" s="31" t="s">
        <v>776</v>
      </c>
      <c r="Q737" s="26" t="s">
        <v>36</v>
      </c>
      <c r="R737" s="78" t="s">
        <v>37</v>
      </c>
    </row>
    <row r="738" spans="1:18" s="37" customFormat="1" ht="165" x14ac:dyDescent="0.25">
      <c r="A738" s="77" t="s">
        <v>492</v>
      </c>
      <c r="B738" s="31" t="s">
        <v>493</v>
      </c>
      <c r="C738" s="31" t="s">
        <v>494</v>
      </c>
      <c r="D738" s="31" t="s">
        <v>508</v>
      </c>
      <c r="E738" s="31" t="s">
        <v>542</v>
      </c>
      <c r="F738" s="31">
        <v>80111600</v>
      </c>
      <c r="G738" s="49" t="s">
        <v>785</v>
      </c>
      <c r="H738" s="31" t="s">
        <v>30</v>
      </c>
      <c r="I738" s="31" t="s">
        <v>31</v>
      </c>
      <c r="J738" s="31" t="s">
        <v>104</v>
      </c>
      <c r="K738" s="31" t="s">
        <v>84</v>
      </c>
      <c r="L738" s="120" t="s">
        <v>779</v>
      </c>
      <c r="M738" s="107">
        <v>2000000</v>
      </c>
      <c r="N738" s="30">
        <v>8666667</v>
      </c>
      <c r="O738" s="31" t="s">
        <v>676</v>
      </c>
      <c r="P738" s="31" t="s">
        <v>776</v>
      </c>
      <c r="Q738" s="26" t="s">
        <v>36</v>
      </c>
      <c r="R738" s="78" t="s">
        <v>37</v>
      </c>
    </row>
    <row r="739" spans="1:18" s="37" customFormat="1" ht="165" x14ac:dyDescent="0.25">
      <c r="A739" s="77" t="s">
        <v>492</v>
      </c>
      <c r="B739" s="31" t="s">
        <v>493</v>
      </c>
      <c r="C739" s="31" t="s">
        <v>494</v>
      </c>
      <c r="D739" s="31" t="s">
        <v>508</v>
      </c>
      <c r="E739" s="31" t="s">
        <v>542</v>
      </c>
      <c r="F739" s="31">
        <v>80111600</v>
      </c>
      <c r="G739" s="49" t="s">
        <v>785</v>
      </c>
      <c r="H739" s="120" t="s">
        <v>30</v>
      </c>
      <c r="I739" s="120" t="s">
        <v>31</v>
      </c>
      <c r="J739" s="31" t="s">
        <v>104</v>
      </c>
      <c r="K739" s="31" t="s">
        <v>84</v>
      </c>
      <c r="L739" s="120" t="s">
        <v>786</v>
      </c>
      <c r="M739" s="107">
        <v>2000000</v>
      </c>
      <c r="N739" s="30">
        <v>7133333</v>
      </c>
      <c r="O739" s="120" t="s">
        <v>676</v>
      </c>
      <c r="P739" s="31" t="s">
        <v>776</v>
      </c>
      <c r="Q739" s="26" t="s">
        <v>36</v>
      </c>
      <c r="R739" s="78" t="s">
        <v>37</v>
      </c>
    </row>
    <row r="740" spans="1:18" s="37" customFormat="1" ht="135" x14ac:dyDescent="0.25">
      <c r="A740" s="77" t="s">
        <v>492</v>
      </c>
      <c r="B740" s="31" t="s">
        <v>493</v>
      </c>
      <c r="C740" s="31" t="s">
        <v>494</v>
      </c>
      <c r="D740" s="31" t="s">
        <v>508</v>
      </c>
      <c r="E740" s="31" t="s">
        <v>542</v>
      </c>
      <c r="F740" s="31">
        <v>80111600</v>
      </c>
      <c r="G740" s="49" t="s">
        <v>777</v>
      </c>
      <c r="H740" s="120" t="s">
        <v>30</v>
      </c>
      <c r="I740" s="120" t="s">
        <v>31</v>
      </c>
      <c r="J740" s="31" t="s">
        <v>104</v>
      </c>
      <c r="K740" s="31" t="s">
        <v>84</v>
      </c>
      <c r="L740" s="120" t="s">
        <v>787</v>
      </c>
      <c r="M740" s="107">
        <v>4000000</v>
      </c>
      <c r="N740" s="30">
        <v>17600000</v>
      </c>
      <c r="O740" s="120" t="s">
        <v>676</v>
      </c>
      <c r="P740" s="31" t="s">
        <v>776</v>
      </c>
      <c r="Q740" s="26" t="s">
        <v>36</v>
      </c>
      <c r="R740" s="78" t="s">
        <v>37</v>
      </c>
    </row>
    <row r="741" spans="1:18" s="37" customFormat="1" ht="165" x14ac:dyDescent="0.25">
      <c r="A741" s="77" t="s">
        <v>492</v>
      </c>
      <c r="B741" s="31" t="s">
        <v>493</v>
      </c>
      <c r="C741" s="31" t="s">
        <v>494</v>
      </c>
      <c r="D741" s="31" t="s">
        <v>508</v>
      </c>
      <c r="E741" s="31" t="s">
        <v>542</v>
      </c>
      <c r="F741" s="31">
        <v>80111600</v>
      </c>
      <c r="G741" s="49" t="s">
        <v>788</v>
      </c>
      <c r="H741" s="31" t="s">
        <v>30</v>
      </c>
      <c r="I741" s="31" t="s">
        <v>31</v>
      </c>
      <c r="J741" s="31" t="s">
        <v>104</v>
      </c>
      <c r="K741" s="31" t="s">
        <v>84</v>
      </c>
      <c r="L741" s="31">
        <v>2</v>
      </c>
      <c r="M741" s="32">
        <v>4000000</v>
      </c>
      <c r="N741" s="30">
        <v>8000000</v>
      </c>
      <c r="O741" s="31" t="s">
        <v>676</v>
      </c>
      <c r="P741" s="31" t="s">
        <v>776</v>
      </c>
      <c r="Q741" s="26" t="s">
        <v>36</v>
      </c>
      <c r="R741" s="78" t="s">
        <v>37</v>
      </c>
    </row>
    <row r="742" spans="1:18" s="37" customFormat="1" ht="165" x14ac:dyDescent="0.25">
      <c r="A742" s="77" t="s">
        <v>492</v>
      </c>
      <c r="B742" s="31" t="s">
        <v>493</v>
      </c>
      <c r="C742" s="31" t="s">
        <v>494</v>
      </c>
      <c r="D742" s="31" t="s">
        <v>508</v>
      </c>
      <c r="E742" s="31" t="s">
        <v>542</v>
      </c>
      <c r="F742" s="31">
        <v>80111600</v>
      </c>
      <c r="G742" s="49" t="s">
        <v>789</v>
      </c>
      <c r="H742" s="120" t="s">
        <v>30</v>
      </c>
      <c r="I742" s="120" t="s">
        <v>31</v>
      </c>
      <c r="J742" s="31" t="s">
        <v>63</v>
      </c>
      <c r="K742" s="31" t="s">
        <v>39</v>
      </c>
      <c r="L742" s="120">
        <v>1</v>
      </c>
      <c r="M742" s="107">
        <v>4000000</v>
      </c>
      <c r="N742" s="30">
        <v>4000000</v>
      </c>
      <c r="O742" s="120" t="s">
        <v>545</v>
      </c>
      <c r="P742" s="31" t="s">
        <v>776</v>
      </c>
      <c r="Q742" s="26" t="s">
        <v>36</v>
      </c>
      <c r="R742" s="78" t="s">
        <v>37</v>
      </c>
    </row>
    <row r="743" spans="1:18" s="37" customFormat="1" ht="165" x14ac:dyDescent="0.25">
      <c r="A743" s="77" t="s">
        <v>492</v>
      </c>
      <c r="B743" s="31" t="s">
        <v>493</v>
      </c>
      <c r="C743" s="31" t="s">
        <v>494</v>
      </c>
      <c r="D743" s="31" t="s">
        <v>508</v>
      </c>
      <c r="E743" s="31" t="s">
        <v>542</v>
      </c>
      <c r="F743" s="31">
        <v>80111600</v>
      </c>
      <c r="G743" s="49" t="s">
        <v>788</v>
      </c>
      <c r="H743" s="31" t="s">
        <v>30</v>
      </c>
      <c r="I743" s="31" t="s">
        <v>31</v>
      </c>
      <c r="J743" s="31" t="s">
        <v>104</v>
      </c>
      <c r="K743" s="31" t="s">
        <v>84</v>
      </c>
      <c r="L743" s="31">
        <v>2</v>
      </c>
      <c r="M743" s="32">
        <v>4000000</v>
      </c>
      <c r="N743" s="30">
        <v>8000000</v>
      </c>
      <c r="O743" s="31" t="s">
        <v>676</v>
      </c>
      <c r="P743" s="31" t="s">
        <v>776</v>
      </c>
      <c r="Q743" s="26" t="s">
        <v>36</v>
      </c>
      <c r="R743" s="78" t="s">
        <v>37</v>
      </c>
    </row>
    <row r="744" spans="1:18" s="37" customFormat="1" ht="120" x14ac:dyDescent="0.25">
      <c r="A744" s="77" t="s">
        <v>492</v>
      </c>
      <c r="B744" s="31" t="s">
        <v>493</v>
      </c>
      <c r="C744" s="31" t="s">
        <v>494</v>
      </c>
      <c r="D744" s="31" t="s">
        <v>508</v>
      </c>
      <c r="E744" s="31" t="s">
        <v>542</v>
      </c>
      <c r="F744" s="31" t="s">
        <v>552</v>
      </c>
      <c r="G744" s="49" t="s">
        <v>790</v>
      </c>
      <c r="H744" s="31" t="s">
        <v>30</v>
      </c>
      <c r="I744" s="31" t="s">
        <v>31</v>
      </c>
      <c r="J744" s="31" t="s">
        <v>39</v>
      </c>
      <c r="K744" s="31" t="s">
        <v>64</v>
      </c>
      <c r="L744" s="26">
        <v>2</v>
      </c>
      <c r="M744" s="53" t="s">
        <v>37</v>
      </c>
      <c r="N744" s="30">
        <v>15000000</v>
      </c>
      <c r="O744" s="31" t="s">
        <v>676</v>
      </c>
      <c r="P744" s="31" t="s">
        <v>776</v>
      </c>
      <c r="Q744" s="26" t="s">
        <v>36</v>
      </c>
      <c r="R744" s="78" t="s">
        <v>37</v>
      </c>
    </row>
    <row r="745" spans="1:18" s="37" customFormat="1" ht="120" x14ac:dyDescent="0.25">
      <c r="A745" s="77" t="s">
        <v>492</v>
      </c>
      <c r="B745" s="31" t="s">
        <v>493</v>
      </c>
      <c r="C745" s="31" t="s">
        <v>494</v>
      </c>
      <c r="D745" s="31" t="s">
        <v>508</v>
      </c>
      <c r="E745" s="31" t="s">
        <v>542</v>
      </c>
      <c r="F745" s="31" t="s">
        <v>552</v>
      </c>
      <c r="G745" s="49" t="s">
        <v>790</v>
      </c>
      <c r="H745" s="31" t="s">
        <v>30</v>
      </c>
      <c r="I745" s="31" t="s">
        <v>31</v>
      </c>
      <c r="J745" s="31" t="s">
        <v>39</v>
      </c>
      <c r="K745" s="31" t="s">
        <v>64</v>
      </c>
      <c r="L745" s="26">
        <v>2</v>
      </c>
      <c r="M745" s="53" t="s">
        <v>37</v>
      </c>
      <c r="N745" s="30">
        <v>15000000</v>
      </c>
      <c r="O745" s="31" t="s">
        <v>676</v>
      </c>
      <c r="P745" s="31" t="s">
        <v>776</v>
      </c>
      <c r="Q745" s="26" t="s">
        <v>36</v>
      </c>
      <c r="R745" s="78" t="s">
        <v>37</v>
      </c>
    </row>
    <row r="746" spans="1:18" s="37" customFormat="1" ht="120" x14ac:dyDescent="0.25">
      <c r="A746" s="77" t="s">
        <v>492</v>
      </c>
      <c r="B746" s="31" t="s">
        <v>493</v>
      </c>
      <c r="C746" s="31" t="s">
        <v>494</v>
      </c>
      <c r="D746" s="31" t="s">
        <v>508</v>
      </c>
      <c r="E746" s="31" t="s">
        <v>542</v>
      </c>
      <c r="F746" s="31" t="s">
        <v>552</v>
      </c>
      <c r="G746" s="49" t="s">
        <v>790</v>
      </c>
      <c r="H746" s="31" t="s">
        <v>30</v>
      </c>
      <c r="I746" s="31" t="s">
        <v>31</v>
      </c>
      <c r="J746" s="31" t="s">
        <v>39</v>
      </c>
      <c r="K746" s="31" t="s">
        <v>64</v>
      </c>
      <c r="L746" s="26">
        <v>2</v>
      </c>
      <c r="M746" s="53" t="s">
        <v>37</v>
      </c>
      <c r="N746" s="30">
        <v>15000000</v>
      </c>
      <c r="O746" s="31" t="s">
        <v>676</v>
      </c>
      <c r="P746" s="31" t="s">
        <v>776</v>
      </c>
      <c r="Q746" s="26" t="s">
        <v>36</v>
      </c>
      <c r="R746" s="78" t="s">
        <v>37</v>
      </c>
    </row>
    <row r="747" spans="1:18" s="37" customFormat="1" ht="120" x14ac:dyDescent="0.25">
      <c r="A747" s="77" t="s">
        <v>492</v>
      </c>
      <c r="B747" s="31" t="s">
        <v>493</v>
      </c>
      <c r="C747" s="31" t="s">
        <v>494</v>
      </c>
      <c r="D747" s="31" t="s">
        <v>508</v>
      </c>
      <c r="E747" s="31" t="s">
        <v>542</v>
      </c>
      <c r="F747" s="31" t="s">
        <v>552</v>
      </c>
      <c r="G747" s="49" t="s">
        <v>790</v>
      </c>
      <c r="H747" s="31" t="s">
        <v>30</v>
      </c>
      <c r="I747" s="31" t="s">
        <v>31</v>
      </c>
      <c r="J747" s="31" t="s">
        <v>39</v>
      </c>
      <c r="K747" s="31" t="s">
        <v>64</v>
      </c>
      <c r="L747" s="26">
        <v>2</v>
      </c>
      <c r="M747" s="53" t="s">
        <v>37</v>
      </c>
      <c r="N747" s="30">
        <v>15000000</v>
      </c>
      <c r="O747" s="31" t="s">
        <v>676</v>
      </c>
      <c r="P747" s="31" t="s">
        <v>776</v>
      </c>
      <c r="Q747" s="26" t="s">
        <v>36</v>
      </c>
      <c r="R747" s="78" t="s">
        <v>37</v>
      </c>
    </row>
    <row r="748" spans="1:18" s="37" customFormat="1" ht="120" x14ac:dyDescent="0.25">
      <c r="A748" s="77" t="s">
        <v>492</v>
      </c>
      <c r="B748" s="31" t="s">
        <v>493</v>
      </c>
      <c r="C748" s="31" t="s">
        <v>494</v>
      </c>
      <c r="D748" s="31" t="s">
        <v>508</v>
      </c>
      <c r="E748" s="31" t="s">
        <v>542</v>
      </c>
      <c r="F748" s="31" t="s">
        <v>552</v>
      </c>
      <c r="G748" s="49" t="s">
        <v>790</v>
      </c>
      <c r="H748" s="31" t="s">
        <v>30</v>
      </c>
      <c r="I748" s="31" t="s">
        <v>31</v>
      </c>
      <c r="J748" s="31" t="s">
        <v>39</v>
      </c>
      <c r="K748" s="31" t="s">
        <v>64</v>
      </c>
      <c r="L748" s="26">
        <v>2</v>
      </c>
      <c r="M748" s="53" t="s">
        <v>37</v>
      </c>
      <c r="N748" s="30">
        <v>15000000</v>
      </c>
      <c r="O748" s="31" t="s">
        <v>676</v>
      </c>
      <c r="P748" s="31" t="s">
        <v>776</v>
      </c>
      <c r="Q748" s="26" t="s">
        <v>36</v>
      </c>
      <c r="R748" s="78" t="s">
        <v>37</v>
      </c>
    </row>
    <row r="749" spans="1:18" s="37" customFormat="1" ht="120" x14ac:dyDescent="0.25">
      <c r="A749" s="77" t="s">
        <v>492</v>
      </c>
      <c r="B749" s="31" t="s">
        <v>493</v>
      </c>
      <c r="C749" s="31" t="s">
        <v>494</v>
      </c>
      <c r="D749" s="31" t="s">
        <v>508</v>
      </c>
      <c r="E749" s="31" t="s">
        <v>542</v>
      </c>
      <c r="F749" s="31" t="s">
        <v>552</v>
      </c>
      <c r="G749" s="49" t="s">
        <v>790</v>
      </c>
      <c r="H749" s="31" t="s">
        <v>30</v>
      </c>
      <c r="I749" s="31" t="s">
        <v>31</v>
      </c>
      <c r="J749" s="31" t="s">
        <v>39</v>
      </c>
      <c r="K749" s="31" t="s">
        <v>64</v>
      </c>
      <c r="L749" s="26">
        <v>2</v>
      </c>
      <c r="M749" s="53" t="s">
        <v>37</v>
      </c>
      <c r="N749" s="30">
        <v>15000000</v>
      </c>
      <c r="O749" s="31" t="s">
        <v>676</v>
      </c>
      <c r="P749" s="31" t="s">
        <v>776</v>
      </c>
      <c r="Q749" s="26" t="s">
        <v>36</v>
      </c>
      <c r="R749" s="78" t="s">
        <v>37</v>
      </c>
    </row>
    <row r="750" spans="1:18" s="37" customFormat="1" ht="120" x14ac:dyDescent="0.25">
      <c r="A750" s="77" t="s">
        <v>492</v>
      </c>
      <c r="B750" s="31" t="s">
        <v>493</v>
      </c>
      <c r="C750" s="31" t="s">
        <v>494</v>
      </c>
      <c r="D750" s="31" t="s">
        <v>508</v>
      </c>
      <c r="E750" s="31" t="s">
        <v>542</v>
      </c>
      <c r="F750" s="31" t="s">
        <v>552</v>
      </c>
      <c r="G750" s="49" t="s">
        <v>790</v>
      </c>
      <c r="H750" s="31" t="s">
        <v>30</v>
      </c>
      <c r="I750" s="31" t="s">
        <v>31</v>
      </c>
      <c r="J750" s="31" t="s">
        <v>39</v>
      </c>
      <c r="K750" s="31" t="s">
        <v>64</v>
      </c>
      <c r="L750" s="26">
        <v>2</v>
      </c>
      <c r="M750" s="53" t="s">
        <v>37</v>
      </c>
      <c r="N750" s="30">
        <v>15000000</v>
      </c>
      <c r="O750" s="31" t="s">
        <v>676</v>
      </c>
      <c r="P750" s="31" t="s">
        <v>776</v>
      </c>
      <c r="Q750" s="26" t="s">
        <v>36</v>
      </c>
      <c r="R750" s="78" t="s">
        <v>37</v>
      </c>
    </row>
    <row r="751" spans="1:18" s="37" customFormat="1" ht="120" x14ac:dyDescent="0.25">
      <c r="A751" s="77" t="s">
        <v>492</v>
      </c>
      <c r="B751" s="31" t="s">
        <v>493</v>
      </c>
      <c r="C751" s="31" t="s">
        <v>494</v>
      </c>
      <c r="D751" s="31" t="s">
        <v>508</v>
      </c>
      <c r="E751" s="31" t="s">
        <v>542</v>
      </c>
      <c r="F751" s="31" t="s">
        <v>552</v>
      </c>
      <c r="G751" s="49" t="s">
        <v>790</v>
      </c>
      <c r="H751" s="31" t="s">
        <v>30</v>
      </c>
      <c r="I751" s="31" t="s">
        <v>31</v>
      </c>
      <c r="J751" s="31" t="s">
        <v>39</v>
      </c>
      <c r="K751" s="31" t="s">
        <v>64</v>
      </c>
      <c r="L751" s="26">
        <v>2</v>
      </c>
      <c r="M751" s="53" t="s">
        <v>37</v>
      </c>
      <c r="N751" s="30">
        <v>15000000</v>
      </c>
      <c r="O751" s="31" t="s">
        <v>676</v>
      </c>
      <c r="P751" s="31" t="s">
        <v>776</v>
      </c>
      <c r="Q751" s="26" t="s">
        <v>36</v>
      </c>
      <c r="R751" s="78" t="s">
        <v>37</v>
      </c>
    </row>
    <row r="752" spans="1:18" s="37" customFormat="1" ht="120" x14ac:dyDescent="0.25">
      <c r="A752" s="77" t="s">
        <v>492</v>
      </c>
      <c r="B752" s="31" t="s">
        <v>493</v>
      </c>
      <c r="C752" s="31" t="s">
        <v>494</v>
      </c>
      <c r="D752" s="31" t="s">
        <v>508</v>
      </c>
      <c r="E752" s="31" t="s">
        <v>542</v>
      </c>
      <c r="F752" s="31" t="s">
        <v>552</v>
      </c>
      <c r="G752" s="49" t="s">
        <v>790</v>
      </c>
      <c r="H752" s="31" t="s">
        <v>30</v>
      </c>
      <c r="I752" s="31" t="s">
        <v>31</v>
      </c>
      <c r="J752" s="31" t="s">
        <v>39</v>
      </c>
      <c r="K752" s="31" t="s">
        <v>64</v>
      </c>
      <c r="L752" s="26">
        <v>2</v>
      </c>
      <c r="M752" s="53" t="s">
        <v>37</v>
      </c>
      <c r="N752" s="30">
        <v>15000000</v>
      </c>
      <c r="O752" s="31" t="s">
        <v>676</v>
      </c>
      <c r="P752" s="31" t="s">
        <v>776</v>
      </c>
      <c r="Q752" s="26" t="s">
        <v>36</v>
      </c>
      <c r="R752" s="78" t="s">
        <v>37</v>
      </c>
    </row>
    <row r="753" spans="1:18" s="37" customFormat="1" ht="120" x14ac:dyDescent="0.25">
      <c r="A753" s="77" t="s">
        <v>492</v>
      </c>
      <c r="B753" s="31" t="s">
        <v>493</v>
      </c>
      <c r="C753" s="31" t="s">
        <v>494</v>
      </c>
      <c r="D753" s="31" t="s">
        <v>508</v>
      </c>
      <c r="E753" s="31" t="s">
        <v>542</v>
      </c>
      <c r="F753" s="31" t="s">
        <v>552</v>
      </c>
      <c r="G753" s="49" t="s">
        <v>790</v>
      </c>
      <c r="H753" s="31" t="s">
        <v>30</v>
      </c>
      <c r="I753" s="31" t="s">
        <v>31</v>
      </c>
      <c r="J753" s="31" t="s">
        <v>39</v>
      </c>
      <c r="K753" s="31" t="s">
        <v>64</v>
      </c>
      <c r="L753" s="26">
        <v>2</v>
      </c>
      <c r="M753" s="53" t="s">
        <v>37</v>
      </c>
      <c r="N753" s="30">
        <v>15000000</v>
      </c>
      <c r="O753" s="31" t="s">
        <v>676</v>
      </c>
      <c r="P753" s="31" t="s">
        <v>776</v>
      </c>
      <c r="Q753" s="26" t="s">
        <v>36</v>
      </c>
      <c r="R753" s="78" t="s">
        <v>37</v>
      </c>
    </row>
    <row r="754" spans="1:18" s="37" customFormat="1" ht="120" x14ac:dyDescent="0.25">
      <c r="A754" s="77" t="s">
        <v>492</v>
      </c>
      <c r="B754" s="31" t="s">
        <v>493</v>
      </c>
      <c r="C754" s="31" t="s">
        <v>494</v>
      </c>
      <c r="D754" s="31" t="s">
        <v>508</v>
      </c>
      <c r="E754" s="31" t="s">
        <v>542</v>
      </c>
      <c r="F754" s="31" t="s">
        <v>552</v>
      </c>
      <c r="G754" s="49" t="s">
        <v>790</v>
      </c>
      <c r="H754" s="31" t="s">
        <v>30</v>
      </c>
      <c r="I754" s="31" t="s">
        <v>31</v>
      </c>
      <c r="J754" s="31" t="s">
        <v>39</v>
      </c>
      <c r="K754" s="31" t="s">
        <v>64</v>
      </c>
      <c r="L754" s="26">
        <v>2</v>
      </c>
      <c r="M754" s="53" t="s">
        <v>37</v>
      </c>
      <c r="N754" s="30">
        <v>15000000</v>
      </c>
      <c r="O754" s="31" t="s">
        <v>676</v>
      </c>
      <c r="P754" s="31" t="s">
        <v>776</v>
      </c>
      <c r="Q754" s="26" t="s">
        <v>36</v>
      </c>
      <c r="R754" s="78" t="s">
        <v>37</v>
      </c>
    </row>
    <row r="755" spans="1:18" s="37" customFormat="1" ht="120" x14ac:dyDescent="0.25">
      <c r="A755" s="77" t="s">
        <v>492</v>
      </c>
      <c r="B755" s="31" t="s">
        <v>493</v>
      </c>
      <c r="C755" s="31" t="s">
        <v>494</v>
      </c>
      <c r="D755" s="31" t="s">
        <v>508</v>
      </c>
      <c r="E755" s="31" t="s">
        <v>542</v>
      </c>
      <c r="F755" s="31" t="s">
        <v>552</v>
      </c>
      <c r="G755" s="49" t="s">
        <v>790</v>
      </c>
      <c r="H755" s="31" t="s">
        <v>30</v>
      </c>
      <c r="I755" s="31" t="s">
        <v>31</v>
      </c>
      <c r="J755" s="31" t="s">
        <v>39</v>
      </c>
      <c r="K755" s="31" t="s">
        <v>64</v>
      </c>
      <c r="L755" s="26">
        <v>2</v>
      </c>
      <c r="M755" s="53" t="s">
        <v>37</v>
      </c>
      <c r="N755" s="30">
        <v>15000000</v>
      </c>
      <c r="O755" s="31" t="s">
        <v>676</v>
      </c>
      <c r="P755" s="31" t="s">
        <v>776</v>
      </c>
      <c r="Q755" s="26" t="s">
        <v>36</v>
      </c>
      <c r="R755" s="78" t="s">
        <v>37</v>
      </c>
    </row>
    <row r="756" spans="1:18" s="37" customFormat="1" ht="120" x14ac:dyDescent="0.25">
      <c r="A756" s="77" t="s">
        <v>492</v>
      </c>
      <c r="B756" s="31" t="s">
        <v>493</v>
      </c>
      <c r="C756" s="31" t="s">
        <v>494</v>
      </c>
      <c r="D756" s="31" t="s">
        <v>508</v>
      </c>
      <c r="E756" s="31" t="s">
        <v>542</v>
      </c>
      <c r="F756" s="31" t="s">
        <v>552</v>
      </c>
      <c r="G756" s="49" t="s">
        <v>790</v>
      </c>
      <c r="H756" s="31" t="s">
        <v>30</v>
      </c>
      <c r="I756" s="31" t="s">
        <v>31</v>
      </c>
      <c r="J756" s="31" t="s">
        <v>39</v>
      </c>
      <c r="K756" s="31" t="s">
        <v>64</v>
      </c>
      <c r="L756" s="26">
        <v>2</v>
      </c>
      <c r="M756" s="53" t="s">
        <v>37</v>
      </c>
      <c r="N756" s="30">
        <v>15000000</v>
      </c>
      <c r="O756" s="31" t="s">
        <v>676</v>
      </c>
      <c r="P756" s="31" t="s">
        <v>776</v>
      </c>
      <c r="Q756" s="26" t="s">
        <v>36</v>
      </c>
      <c r="R756" s="78" t="s">
        <v>37</v>
      </c>
    </row>
    <row r="757" spans="1:18" s="37" customFormat="1" ht="120" x14ac:dyDescent="0.25">
      <c r="A757" s="77" t="s">
        <v>492</v>
      </c>
      <c r="B757" s="31" t="s">
        <v>493</v>
      </c>
      <c r="C757" s="31" t="s">
        <v>494</v>
      </c>
      <c r="D757" s="31" t="s">
        <v>508</v>
      </c>
      <c r="E757" s="31" t="s">
        <v>542</v>
      </c>
      <c r="F757" s="31" t="s">
        <v>552</v>
      </c>
      <c r="G757" s="49" t="s">
        <v>790</v>
      </c>
      <c r="H757" s="31" t="s">
        <v>30</v>
      </c>
      <c r="I757" s="31" t="s">
        <v>31</v>
      </c>
      <c r="J757" s="31" t="s">
        <v>39</v>
      </c>
      <c r="K757" s="31" t="s">
        <v>64</v>
      </c>
      <c r="L757" s="26">
        <v>2</v>
      </c>
      <c r="M757" s="53" t="s">
        <v>37</v>
      </c>
      <c r="N757" s="30">
        <v>15000000</v>
      </c>
      <c r="O757" s="31" t="s">
        <v>676</v>
      </c>
      <c r="P757" s="31" t="s">
        <v>776</v>
      </c>
      <c r="Q757" s="26" t="s">
        <v>36</v>
      </c>
      <c r="R757" s="78" t="s">
        <v>37</v>
      </c>
    </row>
    <row r="758" spans="1:18" s="37" customFormat="1" ht="120" x14ac:dyDescent="0.25">
      <c r="A758" s="77" t="s">
        <v>492</v>
      </c>
      <c r="B758" s="31" t="s">
        <v>493</v>
      </c>
      <c r="C758" s="31" t="s">
        <v>494</v>
      </c>
      <c r="D758" s="31" t="s">
        <v>508</v>
      </c>
      <c r="E758" s="31" t="s">
        <v>542</v>
      </c>
      <c r="F758" s="31" t="s">
        <v>552</v>
      </c>
      <c r="G758" s="49" t="s">
        <v>790</v>
      </c>
      <c r="H758" s="31" t="s">
        <v>30</v>
      </c>
      <c r="I758" s="31" t="s">
        <v>31</v>
      </c>
      <c r="J758" s="31" t="s">
        <v>39</v>
      </c>
      <c r="K758" s="31" t="s">
        <v>64</v>
      </c>
      <c r="L758" s="26">
        <v>2</v>
      </c>
      <c r="M758" s="53" t="s">
        <v>37</v>
      </c>
      <c r="N758" s="30">
        <v>15000000</v>
      </c>
      <c r="O758" s="31" t="s">
        <v>676</v>
      </c>
      <c r="P758" s="31" t="s">
        <v>776</v>
      </c>
      <c r="Q758" s="26" t="s">
        <v>36</v>
      </c>
      <c r="R758" s="78" t="s">
        <v>37</v>
      </c>
    </row>
    <row r="759" spans="1:18" s="37" customFormat="1" ht="120" x14ac:dyDescent="0.25">
      <c r="A759" s="77" t="s">
        <v>492</v>
      </c>
      <c r="B759" s="31" t="s">
        <v>493</v>
      </c>
      <c r="C759" s="31" t="s">
        <v>494</v>
      </c>
      <c r="D759" s="31" t="s">
        <v>508</v>
      </c>
      <c r="E759" s="31" t="s">
        <v>542</v>
      </c>
      <c r="F759" s="31" t="s">
        <v>552</v>
      </c>
      <c r="G759" s="49" t="s">
        <v>790</v>
      </c>
      <c r="H759" s="31" t="s">
        <v>30</v>
      </c>
      <c r="I759" s="31" t="s">
        <v>31</v>
      </c>
      <c r="J759" s="31" t="s">
        <v>39</v>
      </c>
      <c r="K759" s="31" t="s">
        <v>64</v>
      </c>
      <c r="L759" s="26">
        <v>2</v>
      </c>
      <c r="M759" s="53" t="s">
        <v>37</v>
      </c>
      <c r="N759" s="30">
        <v>15000000</v>
      </c>
      <c r="O759" s="31" t="s">
        <v>676</v>
      </c>
      <c r="P759" s="31" t="s">
        <v>776</v>
      </c>
      <c r="Q759" s="26" t="s">
        <v>36</v>
      </c>
      <c r="R759" s="78" t="s">
        <v>37</v>
      </c>
    </row>
    <row r="760" spans="1:18" s="37" customFormat="1" ht="120" x14ac:dyDescent="0.25">
      <c r="A760" s="77" t="s">
        <v>492</v>
      </c>
      <c r="B760" s="31" t="s">
        <v>493</v>
      </c>
      <c r="C760" s="31" t="s">
        <v>494</v>
      </c>
      <c r="D760" s="31" t="s">
        <v>508</v>
      </c>
      <c r="E760" s="31" t="s">
        <v>542</v>
      </c>
      <c r="F760" s="31" t="s">
        <v>552</v>
      </c>
      <c r="G760" s="49" t="s">
        <v>790</v>
      </c>
      <c r="H760" s="31" t="s">
        <v>30</v>
      </c>
      <c r="I760" s="31" t="s">
        <v>31</v>
      </c>
      <c r="J760" s="31" t="s">
        <v>39</v>
      </c>
      <c r="K760" s="31" t="s">
        <v>64</v>
      </c>
      <c r="L760" s="26">
        <v>2</v>
      </c>
      <c r="M760" s="53" t="s">
        <v>37</v>
      </c>
      <c r="N760" s="30">
        <v>15000000</v>
      </c>
      <c r="O760" s="31" t="s">
        <v>676</v>
      </c>
      <c r="P760" s="31" t="s">
        <v>776</v>
      </c>
      <c r="Q760" s="26" t="s">
        <v>36</v>
      </c>
      <c r="R760" s="78" t="s">
        <v>37</v>
      </c>
    </row>
    <row r="761" spans="1:18" s="37" customFormat="1" ht="120" x14ac:dyDescent="0.25">
      <c r="A761" s="77" t="s">
        <v>492</v>
      </c>
      <c r="B761" s="31" t="s">
        <v>493</v>
      </c>
      <c r="C761" s="31" t="s">
        <v>494</v>
      </c>
      <c r="D761" s="31" t="s">
        <v>508</v>
      </c>
      <c r="E761" s="31" t="s">
        <v>542</v>
      </c>
      <c r="F761" s="31" t="s">
        <v>552</v>
      </c>
      <c r="G761" s="49" t="s">
        <v>790</v>
      </c>
      <c r="H761" s="31" t="s">
        <v>30</v>
      </c>
      <c r="I761" s="31" t="s">
        <v>31</v>
      </c>
      <c r="J761" s="31" t="s">
        <v>39</v>
      </c>
      <c r="K761" s="31" t="s">
        <v>64</v>
      </c>
      <c r="L761" s="26">
        <v>2</v>
      </c>
      <c r="M761" s="53" t="s">
        <v>37</v>
      </c>
      <c r="N761" s="30">
        <v>15000000</v>
      </c>
      <c r="O761" s="31" t="s">
        <v>676</v>
      </c>
      <c r="P761" s="31" t="s">
        <v>776</v>
      </c>
      <c r="Q761" s="26" t="s">
        <v>36</v>
      </c>
      <c r="R761" s="78" t="s">
        <v>37</v>
      </c>
    </row>
    <row r="762" spans="1:18" s="37" customFormat="1" ht="120" x14ac:dyDescent="0.25">
      <c r="A762" s="77" t="s">
        <v>492</v>
      </c>
      <c r="B762" s="31" t="s">
        <v>493</v>
      </c>
      <c r="C762" s="31" t="s">
        <v>494</v>
      </c>
      <c r="D762" s="31" t="s">
        <v>508</v>
      </c>
      <c r="E762" s="31" t="s">
        <v>542</v>
      </c>
      <c r="F762" s="31" t="s">
        <v>552</v>
      </c>
      <c r="G762" s="49" t="s">
        <v>790</v>
      </c>
      <c r="H762" s="31" t="s">
        <v>30</v>
      </c>
      <c r="I762" s="31" t="s">
        <v>31</v>
      </c>
      <c r="J762" s="31" t="s">
        <v>39</v>
      </c>
      <c r="K762" s="31" t="s">
        <v>64</v>
      </c>
      <c r="L762" s="26">
        <v>2</v>
      </c>
      <c r="M762" s="53" t="s">
        <v>37</v>
      </c>
      <c r="N762" s="30">
        <v>15000000</v>
      </c>
      <c r="O762" s="31" t="s">
        <v>676</v>
      </c>
      <c r="P762" s="31" t="s">
        <v>776</v>
      </c>
      <c r="Q762" s="26" t="s">
        <v>36</v>
      </c>
      <c r="R762" s="78" t="s">
        <v>37</v>
      </c>
    </row>
    <row r="763" spans="1:18" s="37" customFormat="1" ht="120" x14ac:dyDescent="0.25">
      <c r="A763" s="77" t="s">
        <v>492</v>
      </c>
      <c r="B763" s="31" t="s">
        <v>493</v>
      </c>
      <c r="C763" s="31" t="s">
        <v>494</v>
      </c>
      <c r="D763" s="31" t="s">
        <v>508</v>
      </c>
      <c r="E763" s="31" t="s">
        <v>542</v>
      </c>
      <c r="F763" s="31" t="s">
        <v>552</v>
      </c>
      <c r="G763" s="49" t="s">
        <v>790</v>
      </c>
      <c r="H763" s="31" t="s">
        <v>30</v>
      </c>
      <c r="I763" s="31" t="s">
        <v>31</v>
      </c>
      <c r="J763" s="31" t="s">
        <v>39</v>
      </c>
      <c r="K763" s="31" t="s">
        <v>64</v>
      </c>
      <c r="L763" s="26">
        <v>2</v>
      </c>
      <c r="M763" s="53" t="s">
        <v>37</v>
      </c>
      <c r="N763" s="30">
        <v>15000000</v>
      </c>
      <c r="O763" s="31" t="s">
        <v>676</v>
      </c>
      <c r="P763" s="31" t="s">
        <v>776</v>
      </c>
      <c r="Q763" s="26" t="s">
        <v>36</v>
      </c>
      <c r="R763" s="78" t="s">
        <v>37</v>
      </c>
    </row>
    <row r="764" spans="1:18" s="37" customFormat="1" ht="120" x14ac:dyDescent="0.25">
      <c r="A764" s="77" t="s">
        <v>492</v>
      </c>
      <c r="B764" s="31" t="s">
        <v>493</v>
      </c>
      <c r="C764" s="31" t="s">
        <v>494</v>
      </c>
      <c r="D764" s="31" t="s">
        <v>508</v>
      </c>
      <c r="E764" s="31" t="s">
        <v>542</v>
      </c>
      <c r="F764" s="31" t="s">
        <v>552</v>
      </c>
      <c r="G764" s="49" t="s">
        <v>790</v>
      </c>
      <c r="H764" s="31" t="s">
        <v>30</v>
      </c>
      <c r="I764" s="31" t="s">
        <v>31</v>
      </c>
      <c r="J764" s="31" t="s">
        <v>39</v>
      </c>
      <c r="K764" s="31" t="s">
        <v>64</v>
      </c>
      <c r="L764" s="26">
        <v>2</v>
      </c>
      <c r="M764" s="53" t="s">
        <v>37</v>
      </c>
      <c r="N764" s="30">
        <v>15000000</v>
      </c>
      <c r="O764" s="31" t="s">
        <v>676</v>
      </c>
      <c r="P764" s="31" t="s">
        <v>776</v>
      </c>
      <c r="Q764" s="26" t="s">
        <v>36</v>
      </c>
      <c r="R764" s="78" t="s">
        <v>37</v>
      </c>
    </row>
    <row r="765" spans="1:18" s="37" customFormat="1" ht="120" x14ac:dyDescent="0.25">
      <c r="A765" s="77" t="s">
        <v>492</v>
      </c>
      <c r="B765" s="31" t="s">
        <v>493</v>
      </c>
      <c r="C765" s="31" t="s">
        <v>494</v>
      </c>
      <c r="D765" s="31" t="s">
        <v>508</v>
      </c>
      <c r="E765" s="31" t="s">
        <v>542</v>
      </c>
      <c r="F765" s="31" t="s">
        <v>552</v>
      </c>
      <c r="G765" s="49" t="s">
        <v>790</v>
      </c>
      <c r="H765" s="31" t="s">
        <v>30</v>
      </c>
      <c r="I765" s="31" t="s">
        <v>31</v>
      </c>
      <c r="J765" s="31" t="s">
        <v>39</v>
      </c>
      <c r="K765" s="31" t="s">
        <v>64</v>
      </c>
      <c r="L765" s="26">
        <v>2</v>
      </c>
      <c r="M765" s="53" t="s">
        <v>37</v>
      </c>
      <c r="N765" s="30">
        <v>15000000</v>
      </c>
      <c r="O765" s="31" t="s">
        <v>676</v>
      </c>
      <c r="P765" s="31" t="s">
        <v>776</v>
      </c>
      <c r="Q765" s="26" t="s">
        <v>36</v>
      </c>
      <c r="R765" s="78" t="s">
        <v>37</v>
      </c>
    </row>
    <row r="766" spans="1:18" s="37" customFormat="1" ht="120" x14ac:dyDescent="0.25">
      <c r="A766" s="77" t="s">
        <v>492</v>
      </c>
      <c r="B766" s="31" t="s">
        <v>493</v>
      </c>
      <c r="C766" s="31" t="s">
        <v>494</v>
      </c>
      <c r="D766" s="31" t="s">
        <v>508</v>
      </c>
      <c r="E766" s="31" t="s">
        <v>542</v>
      </c>
      <c r="F766" s="31" t="s">
        <v>552</v>
      </c>
      <c r="G766" s="49" t="s">
        <v>790</v>
      </c>
      <c r="H766" s="31" t="s">
        <v>30</v>
      </c>
      <c r="I766" s="31" t="s">
        <v>31</v>
      </c>
      <c r="J766" s="31" t="s">
        <v>39</v>
      </c>
      <c r="K766" s="31" t="s">
        <v>64</v>
      </c>
      <c r="L766" s="26">
        <v>2</v>
      </c>
      <c r="M766" s="53" t="s">
        <v>37</v>
      </c>
      <c r="N766" s="30">
        <v>15000000</v>
      </c>
      <c r="O766" s="31" t="s">
        <v>676</v>
      </c>
      <c r="P766" s="31" t="s">
        <v>776</v>
      </c>
      <c r="Q766" s="26" t="s">
        <v>36</v>
      </c>
      <c r="R766" s="78" t="s">
        <v>37</v>
      </c>
    </row>
    <row r="767" spans="1:18" s="37" customFormat="1" ht="120" x14ac:dyDescent="0.25">
      <c r="A767" s="77" t="s">
        <v>492</v>
      </c>
      <c r="B767" s="31" t="s">
        <v>493</v>
      </c>
      <c r="C767" s="31" t="s">
        <v>494</v>
      </c>
      <c r="D767" s="31" t="s">
        <v>508</v>
      </c>
      <c r="E767" s="31" t="s">
        <v>542</v>
      </c>
      <c r="F767" s="31" t="s">
        <v>552</v>
      </c>
      <c r="G767" s="49" t="s">
        <v>790</v>
      </c>
      <c r="H767" s="31" t="s">
        <v>30</v>
      </c>
      <c r="I767" s="31" t="s">
        <v>31</v>
      </c>
      <c r="J767" s="31" t="s">
        <v>39</v>
      </c>
      <c r="K767" s="31" t="s">
        <v>64</v>
      </c>
      <c r="L767" s="26">
        <v>2</v>
      </c>
      <c r="M767" s="53" t="s">
        <v>37</v>
      </c>
      <c r="N767" s="30">
        <v>15000000</v>
      </c>
      <c r="O767" s="31" t="s">
        <v>676</v>
      </c>
      <c r="P767" s="31" t="s">
        <v>776</v>
      </c>
      <c r="Q767" s="26" t="s">
        <v>36</v>
      </c>
      <c r="R767" s="78" t="s">
        <v>37</v>
      </c>
    </row>
    <row r="768" spans="1:18" s="37" customFormat="1" ht="120" x14ac:dyDescent="0.25">
      <c r="A768" s="77" t="s">
        <v>492</v>
      </c>
      <c r="B768" s="31" t="s">
        <v>493</v>
      </c>
      <c r="C768" s="31" t="s">
        <v>494</v>
      </c>
      <c r="D768" s="31" t="s">
        <v>508</v>
      </c>
      <c r="E768" s="31" t="s">
        <v>542</v>
      </c>
      <c r="F768" s="31" t="s">
        <v>552</v>
      </c>
      <c r="G768" s="49" t="s">
        <v>790</v>
      </c>
      <c r="H768" s="31" t="s">
        <v>30</v>
      </c>
      <c r="I768" s="31" t="s">
        <v>31</v>
      </c>
      <c r="J768" s="31" t="s">
        <v>39</v>
      </c>
      <c r="K768" s="31" t="s">
        <v>64</v>
      </c>
      <c r="L768" s="26">
        <v>2</v>
      </c>
      <c r="M768" s="53" t="s">
        <v>37</v>
      </c>
      <c r="N768" s="30">
        <v>15000000</v>
      </c>
      <c r="O768" s="31" t="s">
        <v>676</v>
      </c>
      <c r="P768" s="31" t="s">
        <v>776</v>
      </c>
      <c r="Q768" s="26" t="s">
        <v>36</v>
      </c>
      <c r="R768" s="78" t="s">
        <v>37</v>
      </c>
    </row>
    <row r="769" spans="1:18" s="37" customFormat="1" ht="120" x14ac:dyDescent="0.25">
      <c r="A769" s="77" t="s">
        <v>492</v>
      </c>
      <c r="B769" s="31" t="s">
        <v>493</v>
      </c>
      <c r="C769" s="31" t="s">
        <v>494</v>
      </c>
      <c r="D769" s="31" t="s">
        <v>508</v>
      </c>
      <c r="E769" s="31" t="s">
        <v>542</v>
      </c>
      <c r="F769" s="31" t="s">
        <v>552</v>
      </c>
      <c r="G769" s="49" t="s">
        <v>790</v>
      </c>
      <c r="H769" s="31" t="s">
        <v>30</v>
      </c>
      <c r="I769" s="31" t="s">
        <v>31</v>
      </c>
      <c r="J769" s="31" t="s">
        <v>39</v>
      </c>
      <c r="K769" s="31" t="s">
        <v>64</v>
      </c>
      <c r="L769" s="26">
        <v>2</v>
      </c>
      <c r="M769" s="53" t="s">
        <v>37</v>
      </c>
      <c r="N769" s="30">
        <v>15000000</v>
      </c>
      <c r="O769" s="31" t="s">
        <v>676</v>
      </c>
      <c r="P769" s="31" t="s">
        <v>776</v>
      </c>
      <c r="Q769" s="26" t="s">
        <v>36</v>
      </c>
      <c r="R769" s="78" t="s">
        <v>37</v>
      </c>
    </row>
    <row r="770" spans="1:18" s="37" customFormat="1" ht="120" x14ac:dyDescent="0.25">
      <c r="A770" s="77" t="s">
        <v>492</v>
      </c>
      <c r="B770" s="31" t="s">
        <v>493</v>
      </c>
      <c r="C770" s="31" t="s">
        <v>494</v>
      </c>
      <c r="D770" s="31" t="s">
        <v>508</v>
      </c>
      <c r="E770" s="31" t="s">
        <v>542</v>
      </c>
      <c r="F770" s="31" t="s">
        <v>552</v>
      </c>
      <c r="G770" s="49" t="s">
        <v>790</v>
      </c>
      <c r="H770" s="31" t="s">
        <v>30</v>
      </c>
      <c r="I770" s="31" t="s">
        <v>31</v>
      </c>
      <c r="J770" s="31" t="s">
        <v>39</v>
      </c>
      <c r="K770" s="31" t="s">
        <v>64</v>
      </c>
      <c r="L770" s="26">
        <v>2</v>
      </c>
      <c r="M770" s="53" t="s">
        <v>37</v>
      </c>
      <c r="N770" s="30">
        <v>15000000</v>
      </c>
      <c r="O770" s="31" t="s">
        <v>676</v>
      </c>
      <c r="P770" s="31" t="s">
        <v>776</v>
      </c>
      <c r="Q770" s="26" t="s">
        <v>36</v>
      </c>
      <c r="R770" s="78" t="s">
        <v>37</v>
      </c>
    </row>
    <row r="771" spans="1:18" s="37" customFormat="1" ht="120" x14ac:dyDescent="0.25">
      <c r="A771" s="77" t="s">
        <v>492</v>
      </c>
      <c r="B771" s="31" t="s">
        <v>493</v>
      </c>
      <c r="C771" s="31" t="s">
        <v>494</v>
      </c>
      <c r="D771" s="31" t="s">
        <v>508</v>
      </c>
      <c r="E771" s="31" t="s">
        <v>542</v>
      </c>
      <c r="F771" s="31" t="s">
        <v>552</v>
      </c>
      <c r="G771" s="49" t="s">
        <v>790</v>
      </c>
      <c r="H771" s="31" t="s">
        <v>30</v>
      </c>
      <c r="I771" s="31" t="s">
        <v>31</v>
      </c>
      <c r="J771" s="31" t="s">
        <v>39</v>
      </c>
      <c r="K771" s="31" t="s">
        <v>64</v>
      </c>
      <c r="L771" s="26">
        <v>2</v>
      </c>
      <c r="M771" s="53" t="s">
        <v>37</v>
      </c>
      <c r="N771" s="30">
        <v>15000000</v>
      </c>
      <c r="O771" s="31" t="s">
        <v>676</v>
      </c>
      <c r="P771" s="31" t="s">
        <v>776</v>
      </c>
      <c r="Q771" s="26" t="s">
        <v>36</v>
      </c>
      <c r="R771" s="78" t="s">
        <v>37</v>
      </c>
    </row>
    <row r="772" spans="1:18" s="37" customFormat="1" ht="120" x14ac:dyDescent="0.25">
      <c r="A772" s="77" t="s">
        <v>492</v>
      </c>
      <c r="B772" s="31" t="s">
        <v>493</v>
      </c>
      <c r="C772" s="31" t="s">
        <v>494</v>
      </c>
      <c r="D772" s="31" t="s">
        <v>508</v>
      </c>
      <c r="E772" s="31" t="s">
        <v>542</v>
      </c>
      <c r="F772" s="31" t="s">
        <v>552</v>
      </c>
      <c r="G772" s="49" t="s">
        <v>790</v>
      </c>
      <c r="H772" s="31" t="s">
        <v>30</v>
      </c>
      <c r="I772" s="31" t="s">
        <v>31</v>
      </c>
      <c r="J772" s="31" t="s">
        <v>39</v>
      </c>
      <c r="K772" s="31" t="s">
        <v>64</v>
      </c>
      <c r="L772" s="26">
        <v>2</v>
      </c>
      <c r="M772" s="53" t="s">
        <v>37</v>
      </c>
      <c r="N772" s="30">
        <v>15000000</v>
      </c>
      <c r="O772" s="31" t="s">
        <v>676</v>
      </c>
      <c r="P772" s="31" t="s">
        <v>776</v>
      </c>
      <c r="Q772" s="26" t="s">
        <v>36</v>
      </c>
      <c r="R772" s="78" t="s">
        <v>37</v>
      </c>
    </row>
    <row r="773" spans="1:18" s="37" customFormat="1" ht="120" x14ac:dyDescent="0.25">
      <c r="A773" s="77" t="s">
        <v>492</v>
      </c>
      <c r="B773" s="31" t="s">
        <v>493</v>
      </c>
      <c r="C773" s="31" t="s">
        <v>494</v>
      </c>
      <c r="D773" s="31" t="s">
        <v>508</v>
      </c>
      <c r="E773" s="31" t="s">
        <v>542</v>
      </c>
      <c r="F773" s="31" t="s">
        <v>552</v>
      </c>
      <c r="G773" s="49" t="s">
        <v>790</v>
      </c>
      <c r="H773" s="31" t="s">
        <v>30</v>
      </c>
      <c r="I773" s="31" t="s">
        <v>31</v>
      </c>
      <c r="J773" s="31" t="s">
        <v>39</v>
      </c>
      <c r="K773" s="31" t="s">
        <v>64</v>
      </c>
      <c r="L773" s="26">
        <v>2</v>
      </c>
      <c r="M773" s="53" t="s">
        <v>37</v>
      </c>
      <c r="N773" s="30">
        <v>15000000</v>
      </c>
      <c r="O773" s="31" t="s">
        <v>676</v>
      </c>
      <c r="P773" s="31" t="s">
        <v>776</v>
      </c>
      <c r="Q773" s="26" t="s">
        <v>36</v>
      </c>
      <c r="R773" s="78" t="s">
        <v>37</v>
      </c>
    </row>
    <row r="774" spans="1:18" s="37" customFormat="1" ht="120" x14ac:dyDescent="0.25">
      <c r="A774" s="77" t="s">
        <v>492</v>
      </c>
      <c r="B774" s="31" t="s">
        <v>493</v>
      </c>
      <c r="C774" s="31" t="s">
        <v>494</v>
      </c>
      <c r="D774" s="31" t="s">
        <v>508</v>
      </c>
      <c r="E774" s="31" t="s">
        <v>542</v>
      </c>
      <c r="F774" s="31" t="s">
        <v>552</v>
      </c>
      <c r="G774" s="49" t="s">
        <v>790</v>
      </c>
      <c r="H774" s="31" t="s">
        <v>30</v>
      </c>
      <c r="I774" s="31" t="s">
        <v>31</v>
      </c>
      <c r="J774" s="31" t="s">
        <v>39</v>
      </c>
      <c r="K774" s="31" t="s">
        <v>64</v>
      </c>
      <c r="L774" s="26">
        <v>2</v>
      </c>
      <c r="M774" s="53" t="s">
        <v>37</v>
      </c>
      <c r="N774" s="30">
        <v>15000000</v>
      </c>
      <c r="O774" s="31" t="s">
        <v>676</v>
      </c>
      <c r="P774" s="31" t="s">
        <v>776</v>
      </c>
      <c r="Q774" s="26" t="s">
        <v>36</v>
      </c>
      <c r="R774" s="78" t="s">
        <v>37</v>
      </c>
    </row>
    <row r="775" spans="1:18" s="37" customFormat="1" ht="120" x14ac:dyDescent="0.25">
      <c r="A775" s="77" t="s">
        <v>492</v>
      </c>
      <c r="B775" s="31" t="s">
        <v>493</v>
      </c>
      <c r="C775" s="31" t="s">
        <v>494</v>
      </c>
      <c r="D775" s="31" t="s">
        <v>508</v>
      </c>
      <c r="E775" s="31" t="s">
        <v>542</v>
      </c>
      <c r="F775" s="31" t="s">
        <v>552</v>
      </c>
      <c r="G775" s="49" t="s">
        <v>790</v>
      </c>
      <c r="H775" s="31" t="s">
        <v>30</v>
      </c>
      <c r="I775" s="31" t="s">
        <v>31</v>
      </c>
      <c r="J775" s="31" t="s">
        <v>39</v>
      </c>
      <c r="K775" s="31" t="s">
        <v>64</v>
      </c>
      <c r="L775" s="26">
        <v>2</v>
      </c>
      <c r="M775" s="53" t="s">
        <v>37</v>
      </c>
      <c r="N775" s="30">
        <v>15000000</v>
      </c>
      <c r="O775" s="31" t="s">
        <v>676</v>
      </c>
      <c r="P775" s="31" t="s">
        <v>776</v>
      </c>
      <c r="Q775" s="26" t="s">
        <v>36</v>
      </c>
      <c r="R775" s="78" t="s">
        <v>37</v>
      </c>
    </row>
    <row r="776" spans="1:18" s="37" customFormat="1" ht="120" x14ac:dyDescent="0.25">
      <c r="A776" s="77" t="s">
        <v>492</v>
      </c>
      <c r="B776" s="31" t="s">
        <v>493</v>
      </c>
      <c r="C776" s="31" t="s">
        <v>494</v>
      </c>
      <c r="D776" s="31" t="s">
        <v>508</v>
      </c>
      <c r="E776" s="31" t="s">
        <v>542</v>
      </c>
      <c r="F776" s="31" t="s">
        <v>552</v>
      </c>
      <c r="G776" s="49" t="s">
        <v>790</v>
      </c>
      <c r="H776" s="31" t="s">
        <v>30</v>
      </c>
      <c r="I776" s="31" t="s">
        <v>31</v>
      </c>
      <c r="J776" s="31" t="s">
        <v>39</v>
      </c>
      <c r="K776" s="31" t="s">
        <v>64</v>
      </c>
      <c r="L776" s="26">
        <v>2</v>
      </c>
      <c r="M776" s="53" t="s">
        <v>37</v>
      </c>
      <c r="N776" s="30">
        <v>15000000</v>
      </c>
      <c r="O776" s="31" t="s">
        <v>676</v>
      </c>
      <c r="P776" s="31" t="s">
        <v>776</v>
      </c>
      <c r="Q776" s="26" t="s">
        <v>36</v>
      </c>
      <c r="R776" s="78" t="s">
        <v>37</v>
      </c>
    </row>
    <row r="777" spans="1:18" s="37" customFormat="1" ht="120" x14ac:dyDescent="0.25">
      <c r="A777" s="77" t="s">
        <v>492</v>
      </c>
      <c r="B777" s="31" t="s">
        <v>493</v>
      </c>
      <c r="C777" s="31" t="s">
        <v>494</v>
      </c>
      <c r="D777" s="31" t="s">
        <v>508</v>
      </c>
      <c r="E777" s="31" t="s">
        <v>542</v>
      </c>
      <c r="F777" s="31" t="s">
        <v>552</v>
      </c>
      <c r="G777" s="49" t="s">
        <v>790</v>
      </c>
      <c r="H777" s="31" t="s">
        <v>30</v>
      </c>
      <c r="I777" s="31" t="s">
        <v>31</v>
      </c>
      <c r="J777" s="31" t="s">
        <v>39</v>
      </c>
      <c r="K777" s="31" t="s">
        <v>64</v>
      </c>
      <c r="L777" s="26">
        <v>2</v>
      </c>
      <c r="M777" s="53" t="s">
        <v>37</v>
      </c>
      <c r="N777" s="30">
        <v>15000000</v>
      </c>
      <c r="O777" s="31" t="s">
        <v>676</v>
      </c>
      <c r="P777" s="31" t="s">
        <v>776</v>
      </c>
      <c r="Q777" s="26" t="s">
        <v>36</v>
      </c>
      <c r="R777" s="78" t="s">
        <v>37</v>
      </c>
    </row>
    <row r="778" spans="1:18" s="37" customFormat="1" ht="120" x14ac:dyDescent="0.25">
      <c r="A778" s="77" t="s">
        <v>492</v>
      </c>
      <c r="B778" s="31" t="s">
        <v>493</v>
      </c>
      <c r="C778" s="31" t="s">
        <v>494</v>
      </c>
      <c r="D778" s="31" t="s">
        <v>508</v>
      </c>
      <c r="E778" s="31" t="s">
        <v>542</v>
      </c>
      <c r="F778" s="31" t="s">
        <v>552</v>
      </c>
      <c r="G778" s="49" t="s">
        <v>790</v>
      </c>
      <c r="H778" s="31" t="s">
        <v>30</v>
      </c>
      <c r="I778" s="31" t="s">
        <v>31</v>
      </c>
      <c r="J778" s="31" t="s">
        <v>39</v>
      </c>
      <c r="K778" s="31" t="s">
        <v>64</v>
      </c>
      <c r="L778" s="26">
        <v>2</v>
      </c>
      <c r="M778" s="53" t="s">
        <v>37</v>
      </c>
      <c r="N778" s="30">
        <v>15000000</v>
      </c>
      <c r="O778" s="31" t="s">
        <v>676</v>
      </c>
      <c r="P778" s="31" t="s">
        <v>776</v>
      </c>
      <c r="Q778" s="26" t="s">
        <v>36</v>
      </c>
      <c r="R778" s="78" t="s">
        <v>37</v>
      </c>
    </row>
    <row r="779" spans="1:18" s="37" customFormat="1" ht="120" x14ac:dyDescent="0.25">
      <c r="A779" s="77" t="s">
        <v>492</v>
      </c>
      <c r="B779" s="31" t="s">
        <v>493</v>
      </c>
      <c r="C779" s="31" t="s">
        <v>494</v>
      </c>
      <c r="D779" s="31" t="s">
        <v>508</v>
      </c>
      <c r="E779" s="31" t="s">
        <v>542</v>
      </c>
      <c r="F779" s="31" t="s">
        <v>552</v>
      </c>
      <c r="G779" s="49" t="s">
        <v>790</v>
      </c>
      <c r="H779" s="31" t="s">
        <v>30</v>
      </c>
      <c r="I779" s="31" t="s">
        <v>31</v>
      </c>
      <c r="J779" s="31" t="s">
        <v>39</v>
      </c>
      <c r="K779" s="31" t="s">
        <v>64</v>
      </c>
      <c r="L779" s="26">
        <v>2</v>
      </c>
      <c r="M779" s="53" t="s">
        <v>37</v>
      </c>
      <c r="N779" s="30">
        <v>15000000</v>
      </c>
      <c r="O779" s="31" t="s">
        <v>676</v>
      </c>
      <c r="P779" s="31" t="s">
        <v>776</v>
      </c>
      <c r="Q779" s="26" t="s">
        <v>36</v>
      </c>
      <c r="R779" s="78" t="s">
        <v>37</v>
      </c>
    </row>
    <row r="780" spans="1:18" s="37" customFormat="1" ht="120" x14ac:dyDescent="0.25">
      <c r="A780" s="77" t="s">
        <v>492</v>
      </c>
      <c r="B780" s="31" t="s">
        <v>493</v>
      </c>
      <c r="C780" s="31" t="s">
        <v>494</v>
      </c>
      <c r="D780" s="31" t="s">
        <v>508</v>
      </c>
      <c r="E780" s="31" t="s">
        <v>542</v>
      </c>
      <c r="F780" s="31" t="s">
        <v>552</v>
      </c>
      <c r="G780" s="49" t="s">
        <v>790</v>
      </c>
      <c r="H780" s="31" t="s">
        <v>30</v>
      </c>
      <c r="I780" s="31" t="s">
        <v>31</v>
      </c>
      <c r="J780" s="31" t="s">
        <v>39</v>
      </c>
      <c r="K780" s="31" t="s">
        <v>64</v>
      </c>
      <c r="L780" s="26">
        <v>2</v>
      </c>
      <c r="M780" s="53" t="s">
        <v>37</v>
      </c>
      <c r="N780" s="30">
        <v>15000000</v>
      </c>
      <c r="O780" s="31" t="s">
        <v>676</v>
      </c>
      <c r="P780" s="31" t="s">
        <v>776</v>
      </c>
      <c r="Q780" s="26" t="s">
        <v>36</v>
      </c>
      <c r="R780" s="78" t="s">
        <v>37</v>
      </c>
    </row>
    <row r="781" spans="1:18" s="37" customFormat="1" ht="120" x14ac:dyDescent="0.25">
      <c r="A781" s="77" t="s">
        <v>492</v>
      </c>
      <c r="B781" s="31" t="s">
        <v>493</v>
      </c>
      <c r="C781" s="31" t="s">
        <v>494</v>
      </c>
      <c r="D781" s="31" t="s">
        <v>508</v>
      </c>
      <c r="E781" s="31" t="s">
        <v>542</v>
      </c>
      <c r="F781" s="31" t="s">
        <v>552</v>
      </c>
      <c r="G781" s="49" t="s">
        <v>790</v>
      </c>
      <c r="H781" s="31" t="s">
        <v>30</v>
      </c>
      <c r="I781" s="31" t="s">
        <v>31</v>
      </c>
      <c r="J781" s="31" t="s">
        <v>39</v>
      </c>
      <c r="K781" s="31" t="s">
        <v>64</v>
      </c>
      <c r="L781" s="26">
        <v>2</v>
      </c>
      <c r="M781" s="53" t="s">
        <v>37</v>
      </c>
      <c r="N781" s="30">
        <v>15000000</v>
      </c>
      <c r="O781" s="31" t="s">
        <v>676</v>
      </c>
      <c r="P781" s="31" t="s">
        <v>776</v>
      </c>
      <c r="Q781" s="26" t="s">
        <v>36</v>
      </c>
      <c r="R781" s="78" t="s">
        <v>37</v>
      </c>
    </row>
    <row r="782" spans="1:18" s="37" customFormat="1" ht="120" x14ac:dyDescent="0.25">
      <c r="A782" s="77" t="s">
        <v>492</v>
      </c>
      <c r="B782" s="31" t="s">
        <v>493</v>
      </c>
      <c r="C782" s="31" t="s">
        <v>494</v>
      </c>
      <c r="D782" s="31" t="s">
        <v>508</v>
      </c>
      <c r="E782" s="31" t="s">
        <v>542</v>
      </c>
      <c r="F782" s="31" t="s">
        <v>552</v>
      </c>
      <c r="G782" s="49" t="s">
        <v>790</v>
      </c>
      <c r="H782" s="31" t="s">
        <v>30</v>
      </c>
      <c r="I782" s="31" t="s">
        <v>31</v>
      </c>
      <c r="J782" s="31" t="s">
        <v>39</v>
      </c>
      <c r="K782" s="31" t="s">
        <v>64</v>
      </c>
      <c r="L782" s="26">
        <v>2</v>
      </c>
      <c r="M782" s="53" t="s">
        <v>37</v>
      </c>
      <c r="N782" s="30">
        <v>15000000</v>
      </c>
      <c r="O782" s="31" t="s">
        <v>676</v>
      </c>
      <c r="P782" s="31" t="s">
        <v>776</v>
      </c>
      <c r="Q782" s="26" t="s">
        <v>36</v>
      </c>
      <c r="R782" s="78" t="s">
        <v>37</v>
      </c>
    </row>
    <row r="783" spans="1:18" s="37" customFormat="1" ht="120" x14ac:dyDescent="0.25">
      <c r="A783" s="77" t="s">
        <v>492</v>
      </c>
      <c r="B783" s="31" t="s">
        <v>493</v>
      </c>
      <c r="C783" s="31" t="s">
        <v>494</v>
      </c>
      <c r="D783" s="31" t="s">
        <v>508</v>
      </c>
      <c r="E783" s="31" t="s">
        <v>542</v>
      </c>
      <c r="F783" s="31" t="s">
        <v>552</v>
      </c>
      <c r="G783" s="49" t="s">
        <v>790</v>
      </c>
      <c r="H783" s="31" t="s">
        <v>30</v>
      </c>
      <c r="I783" s="31" t="s">
        <v>31</v>
      </c>
      <c r="J783" s="31" t="s">
        <v>39</v>
      </c>
      <c r="K783" s="31" t="s">
        <v>64</v>
      </c>
      <c r="L783" s="26">
        <v>2</v>
      </c>
      <c r="M783" s="53" t="s">
        <v>37</v>
      </c>
      <c r="N783" s="30">
        <v>15000000</v>
      </c>
      <c r="O783" s="31" t="s">
        <v>676</v>
      </c>
      <c r="P783" s="31" t="s">
        <v>776</v>
      </c>
      <c r="Q783" s="26" t="s">
        <v>36</v>
      </c>
      <c r="R783" s="78" t="s">
        <v>37</v>
      </c>
    </row>
    <row r="784" spans="1:18" s="37" customFormat="1" ht="120" x14ac:dyDescent="0.25">
      <c r="A784" s="77" t="s">
        <v>492</v>
      </c>
      <c r="B784" s="31" t="s">
        <v>493</v>
      </c>
      <c r="C784" s="31" t="s">
        <v>494</v>
      </c>
      <c r="D784" s="31" t="s">
        <v>508</v>
      </c>
      <c r="E784" s="31" t="s">
        <v>542</v>
      </c>
      <c r="F784" s="31" t="s">
        <v>552</v>
      </c>
      <c r="G784" s="49" t="s">
        <v>790</v>
      </c>
      <c r="H784" s="31" t="s">
        <v>30</v>
      </c>
      <c r="I784" s="31" t="s">
        <v>31</v>
      </c>
      <c r="J784" s="31" t="s">
        <v>39</v>
      </c>
      <c r="K784" s="31" t="s">
        <v>64</v>
      </c>
      <c r="L784" s="26">
        <v>2</v>
      </c>
      <c r="M784" s="53" t="s">
        <v>37</v>
      </c>
      <c r="N784" s="30">
        <v>15000000</v>
      </c>
      <c r="O784" s="31" t="s">
        <v>676</v>
      </c>
      <c r="P784" s="31" t="s">
        <v>776</v>
      </c>
      <c r="Q784" s="26" t="s">
        <v>36</v>
      </c>
      <c r="R784" s="78" t="s">
        <v>37</v>
      </c>
    </row>
    <row r="785" spans="1:18" s="37" customFormat="1" ht="120" x14ac:dyDescent="0.25">
      <c r="A785" s="77" t="s">
        <v>492</v>
      </c>
      <c r="B785" s="31" t="s">
        <v>493</v>
      </c>
      <c r="C785" s="31" t="s">
        <v>494</v>
      </c>
      <c r="D785" s="31" t="s">
        <v>508</v>
      </c>
      <c r="E785" s="31" t="s">
        <v>542</v>
      </c>
      <c r="F785" s="31" t="s">
        <v>552</v>
      </c>
      <c r="G785" s="49" t="s">
        <v>790</v>
      </c>
      <c r="H785" s="31" t="s">
        <v>30</v>
      </c>
      <c r="I785" s="31" t="s">
        <v>31</v>
      </c>
      <c r="J785" s="31" t="s">
        <v>39</v>
      </c>
      <c r="K785" s="31" t="s">
        <v>64</v>
      </c>
      <c r="L785" s="26">
        <v>2</v>
      </c>
      <c r="M785" s="53" t="s">
        <v>37</v>
      </c>
      <c r="N785" s="30">
        <v>15000000</v>
      </c>
      <c r="O785" s="31" t="s">
        <v>676</v>
      </c>
      <c r="P785" s="31" t="s">
        <v>776</v>
      </c>
      <c r="Q785" s="26" t="s">
        <v>36</v>
      </c>
      <c r="R785" s="78" t="s">
        <v>37</v>
      </c>
    </row>
    <row r="786" spans="1:18" s="37" customFormat="1" ht="120" x14ac:dyDescent="0.25">
      <c r="A786" s="77" t="s">
        <v>492</v>
      </c>
      <c r="B786" s="31" t="s">
        <v>493</v>
      </c>
      <c r="C786" s="31" t="s">
        <v>494</v>
      </c>
      <c r="D786" s="31" t="s">
        <v>508</v>
      </c>
      <c r="E786" s="31" t="s">
        <v>542</v>
      </c>
      <c r="F786" s="31" t="s">
        <v>552</v>
      </c>
      <c r="G786" s="49" t="s">
        <v>790</v>
      </c>
      <c r="H786" s="31" t="s">
        <v>30</v>
      </c>
      <c r="I786" s="31" t="s">
        <v>31</v>
      </c>
      <c r="J786" s="31" t="s">
        <v>39</v>
      </c>
      <c r="K786" s="31" t="s">
        <v>64</v>
      </c>
      <c r="L786" s="26">
        <v>2</v>
      </c>
      <c r="M786" s="53" t="s">
        <v>37</v>
      </c>
      <c r="N786" s="30">
        <v>15000000</v>
      </c>
      <c r="O786" s="31" t="s">
        <v>676</v>
      </c>
      <c r="P786" s="31" t="s">
        <v>776</v>
      </c>
      <c r="Q786" s="26" t="s">
        <v>36</v>
      </c>
      <c r="R786" s="78" t="s">
        <v>37</v>
      </c>
    </row>
    <row r="787" spans="1:18" s="37" customFormat="1" ht="120" x14ac:dyDescent="0.25">
      <c r="A787" s="77" t="s">
        <v>492</v>
      </c>
      <c r="B787" s="31" t="s">
        <v>493</v>
      </c>
      <c r="C787" s="31" t="s">
        <v>494</v>
      </c>
      <c r="D787" s="31" t="s">
        <v>508</v>
      </c>
      <c r="E787" s="31" t="s">
        <v>542</v>
      </c>
      <c r="F787" s="31" t="s">
        <v>552</v>
      </c>
      <c r="G787" s="49" t="s">
        <v>790</v>
      </c>
      <c r="H787" s="31" t="s">
        <v>30</v>
      </c>
      <c r="I787" s="31" t="s">
        <v>31</v>
      </c>
      <c r="J787" s="31" t="s">
        <v>39</v>
      </c>
      <c r="K787" s="31" t="s">
        <v>64</v>
      </c>
      <c r="L787" s="26">
        <v>2</v>
      </c>
      <c r="M787" s="53" t="s">
        <v>37</v>
      </c>
      <c r="N787" s="30">
        <v>15000000</v>
      </c>
      <c r="O787" s="31" t="s">
        <v>676</v>
      </c>
      <c r="P787" s="31" t="s">
        <v>776</v>
      </c>
      <c r="Q787" s="26" t="s">
        <v>36</v>
      </c>
      <c r="R787" s="78" t="s">
        <v>37</v>
      </c>
    </row>
    <row r="788" spans="1:18" s="37" customFormat="1" ht="120" x14ac:dyDescent="0.25">
      <c r="A788" s="77" t="s">
        <v>492</v>
      </c>
      <c r="B788" s="31" t="s">
        <v>493</v>
      </c>
      <c r="C788" s="31" t="s">
        <v>494</v>
      </c>
      <c r="D788" s="31" t="s">
        <v>508</v>
      </c>
      <c r="E788" s="31" t="s">
        <v>542</v>
      </c>
      <c r="F788" s="31" t="s">
        <v>552</v>
      </c>
      <c r="G788" s="49" t="s">
        <v>790</v>
      </c>
      <c r="H788" s="31" t="s">
        <v>30</v>
      </c>
      <c r="I788" s="31" t="s">
        <v>31</v>
      </c>
      <c r="J788" s="31" t="s">
        <v>39</v>
      </c>
      <c r="K788" s="31" t="s">
        <v>64</v>
      </c>
      <c r="L788" s="26">
        <v>2</v>
      </c>
      <c r="M788" s="53" t="s">
        <v>37</v>
      </c>
      <c r="N788" s="30">
        <v>15000000</v>
      </c>
      <c r="O788" s="31" t="s">
        <v>676</v>
      </c>
      <c r="P788" s="31" t="s">
        <v>776</v>
      </c>
      <c r="Q788" s="26" t="s">
        <v>36</v>
      </c>
      <c r="R788" s="78" t="s">
        <v>37</v>
      </c>
    </row>
    <row r="789" spans="1:18" s="37" customFormat="1" ht="120" x14ac:dyDescent="0.25">
      <c r="A789" s="77" t="s">
        <v>48</v>
      </c>
      <c r="B789" s="31" t="s">
        <v>49</v>
      </c>
      <c r="C789" s="31" t="s">
        <v>117</v>
      </c>
      <c r="D789" s="31" t="s">
        <v>127</v>
      </c>
      <c r="E789" s="31" t="s">
        <v>128</v>
      </c>
      <c r="F789" s="31">
        <v>80111600</v>
      </c>
      <c r="G789" s="49" t="s">
        <v>791</v>
      </c>
      <c r="H789" s="31" t="s">
        <v>30</v>
      </c>
      <c r="I789" s="31" t="s">
        <v>31</v>
      </c>
      <c r="J789" s="31" t="s">
        <v>104</v>
      </c>
      <c r="K789" s="31" t="s">
        <v>104</v>
      </c>
      <c r="L789" s="26">
        <v>1.5</v>
      </c>
      <c r="M789" s="32">
        <v>6500000</v>
      </c>
      <c r="N789" s="30">
        <v>9750000</v>
      </c>
      <c r="O789" s="31" t="s">
        <v>121</v>
      </c>
      <c r="P789" s="29" t="s">
        <v>35</v>
      </c>
      <c r="Q789" s="29" t="s">
        <v>36</v>
      </c>
      <c r="R789" s="79" t="s">
        <v>37</v>
      </c>
    </row>
    <row r="790" spans="1:18" s="37" customFormat="1" ht="165" x14ac:dyDescent="0.25">
      <c r="A790" s="77" t="s">
        <v>48</v>
      </c>
      <c r="B790" s="31" t="s">
        <v>49</v>
      </c>
      <c r="C790" s="31" t="s">
        <v>50</v>
      </c>
      <c r="D790" s="31" t="s">
        <v>51</v>
      </c>
      <c r="E790" s="31" t="s">
        <v>52</v>
      </c>
      <c r="F790" s="31">
        <v>80111600</v>
      </c>
      <c r="G790" s="49" t="s">
        <v>792</v>
      </c>
      <c r="H790" s="31" t="s">
        <v>43</v>
      </c>
      <c r="I790" s="31" t="s">
        <v>31</v>
      </c>
      <c r="J790" s="31" t="s">
        <v>84</v>
      </c>
      <c r="K790" s="31" t="s">
        <v>84</v>
      </c>
      <c r="L790" s="26">
        <v>2</v>
      </c>
      <c r="M790" s="32">
        <v>5300000</v>
      </c>
      <c r="N790" s="30">
        <f>+M790*L790</f>
        <v>10600000</v>
      </c>
      <c r="O790" s="29" t="s">
        <v>55</v>
      </c>
      <c r="P790" s="29" t="s">
        <v>35</v>
      </c>
      <c r="Q790" s="29" t="s">
        <v>36</v>
      </c>
      <c r="R790" s="79" t="s">
        <v>37</v>
      </c>
    </row>
    <row r="791" spans="1:18" s="37" customFormat="1" ht="120" x14ac:dyDescent="0.25">
      <c r="A791" s="77" t="s">
        <v>48</v>
      </c>
      <c r="B791" s="31" t="s">
        <v>49</v>
      </c>
      <c r="C791" s="31" t="s">
        <v>253</v>
      </c>
      <c r="D791" s="31" t="s">
        <v>254</v>
      </c>
      <c r="E791" s="31" t="s">
        <v>255</v>
      </c>
      <c r="F791" s="31">
        <v>80111600</v>
      </c>
      <c r="G791" s="49" t="s">
        <v>793</v>
      </c>
      <c r="H791" s="31" t="s">
        <v>30</v>
      </c>
      <c r="I791" s="31" t="s">
        <v>31</v>
      </c>
      <c r="J791" s="31" t="s">
        <v>84</v>
      </c>
      <c r="K791" s="31" t="s">
        <v>125</v>
      </c>
      <c r="L791" s="26" t="s">
        <v>794</v>
      </c>
      <c r="M791" s="32">
        <v>5500000</v>
      </c>
      <c r="N791" s="30">
        <v>8540000</v>
      </c>
      <c r="O791" s="31" t="s">
        <v>258</v>
      </c>
      <c r="P791" s="31" t="s">
        <v>35</v>
      </c>
      <c r="Q791" s="26" t="s">
        <v>36</v>
      </c>
      <c r="R791" s="78" t="s">
        <v>37</v>
      </c>
    </row>
    <row r="792" spans="1:18" s="28" customFormat="1" ht="120" x14ac:dyDescent="0.25">
      <c r="A792" s="77" t="s">
        <v>492</v>
      </c>
      <c r="B792" s="31" t="s">
        <v>493</v>
      </c>
      <c r="C792" s="31" t="s">
        <v>494</v>
      </c>
      <c r="D792" s="31" t="s">
        <v>508</v>
      </c>
      <c r="E792" s="31" t="s">
        <v>509</v>
      </c>
      <c r="F792" s="31">
        <v>80111600</v>
      </c>
      <c r="G792" s="49" t="s">
        <v>510</v>
      </c>
      <c r="H792" s="31" t="s">
        <v>30</v>
      </c>
      <c r="I792" s="31" t="s">
        <v>31</v>
      </c>
      <c r="J792" s="31" t="s">
        <v>63</v>
      </c>
      <c r="K792" s="31" t="s">
        <v>130</v>
      </c>
      <c r="L792" s="26">
        <v>5</v>
      </c>
      <c r="M792" s="32">
        <v>4239780</v>
      </c>
      <c r="N792" s="30">
        <v>21198900</v>
      </c>
      <c r="O792" s="31" t="s">
        <v>511</v>
      </c>
      <c r="P792" s="31" t="s">
        <v>35</v>
      </c>
      <c r="Q792" s="26" t="s">
        <v>36</v>
      </c>
      <c r="R792" s="78" t="s">
        <v>37</v>
      </c>
    </row>
    <row r="793" spans="1:18" s="28" customFormat="1" ht="120" x14ac:dyDescent="0.25">
      <c r="A793" s="77" t="s">
        <v>492</v>
      </c>
      <c r="B793" s="31" t="s">
        <v>493</v>
      </c>
      <c r="C793" s="31" t="s">
        <v>494</v>
      </c>
      <c r="D793" s="31" t="s">
        <v>508</v>
      </c>
      <c r="E793" s="31" t="s">
        <v>509</v>
      </c>
      <c r="F793" s="31">
        <v>80111600</v>
      </c>
      <c r="G793" s="49" t="s">
        <v>514</v>
      </c>
      <c r="H793" s="31" t="s">
        <v>30</v>
      </c>
      <c r="I793" s="31" t="s">
        <v>31</v>
      </c>
      <c r="J793" s="31" t="s">
        <v>63</v>
      </c>
      <c r="K793" s="31" t="s">
        <v>64</v>
      </c>
      <c r="L793" s="26">
        <v>4</v>
      </c>
      <c r="M793" s="32">
        <v>3951640</v>
      </c>
      <c r="N793" s="30">
        <v>15806560</v>
      </c>
      <c r="O793" s="31" t="s">
        <v>511</v>
      </c>
      <c r="P793" s="31" t="s">
        <v>35</v>
      </c>
      <c r="Q793" s="26" t="s">
        <v>36</v>
      </c>
      <c r="R793" s="78" t="s">
        <v>37</v>
      </c>
    </row>
    <row r="794" spans="1:18" s="28" customFormat="1" ht="120" x14ac:dyDescent="0.25">
      <c r="A794" s="77" t="s">
        <v>492</v>
      </c>
      <c r="B794" s="31" t="s">
        <v>493</v>
      </c>
      <c r="C794" s="31" t="s">
        <v>494</v>
      </c>
      <c r="D794" s="31" t="s">
        <v>508</v>
      </c>
      <c r="E794" s="31" t="s">
        <v>509</v>
      </c>
      <c r="F794" s="31">
        <v>80111600</v>
      </c>
      <c r="G794" s="49" t="s">
        <v>795</v>
      </c>
      <c r="H794" s="31" t="s">
        <v>30</v>
      </c>
      <c r="I794" s="31" t="s">
        <v>31</v>
      </c>
      <c r="J794" s="31" t="s">
        <v>63</v>
      </c>
      <c r="K794" s="31" t="s">
        <v>64</v>
      </c>
      <c r="L794" s="26">
        <v>3.5</v>
      </c>
      <c r="M794" s="32">
        <v>3421000</v>
      </c>
      <c r="N794" s="30">
        <f>+M794*L794</f>
        <v>11973500</v>
      </c>
      <c r="O794" s="31" t="s">
        <v>511</v>
      </c>
      <c r="P794" s="31" t="s">
        <v>35</v>
      </c>
      <c r="Q794" s="26" t="s">
        <v>36</v>
      </c>
      <c r="R794" s="78" t="s">
        <v>37</v>
      </c>
    </row>
    <row r="795" spans="1:18" s="28" customFormat="1" ht="120" x14ac:dyDescent="0.25">
      <c r="A795" s="77" t="s">
        <v>492</v>
      </c>
      <c r="B795" s="31" t="s">
        <v>493</v>
      </c>
      <c r="C795" s="31" t="s">
        <v>494</v>
      </c>
      <c r="D795" s="31" t="s">
        <v>508</v>
      </c>
      <c r="E795" s="31" t="s">
        <v>509</v>
      </c>
      <c r="F795" s="31">
        <v>80111600</v>
      </c>
      <c r="G795" s="49" t="s">
        <v>522</v>
      </c>
      <c r="H795" s="31" t="s">
        <v>30</v>
      </c>
      <c r="I795" s="31" t="s">
        <v>31</v>
      </c>
      <c r="J795" s="31" t="s">
        <v>84</v>
      </c>
      <c r="K795" s="31" t="s">
        <v>84</v>
      </c>
      <c r="L795" s="26">
        <v>7</v>
      </c>
      <c r="M795" s="32">
        <v>4000000</v>
      </c>
      <c r="N795" s="30">
        <v>28000000</v>
      </c>
      <c r="O795" s="31" t="s">
        <v>511</v>
      </c>
      <c r="P795" s="31" t="s">
        <v>35</v>
      </c>
      <c r="Q795" s="26" t="s">
        <v>36</v>
      </c>
      <c r="R795" s="78" t="s">
        <v>37</v>
      </c>
    </row>
    <row r="796" spans="1:18" s="28" customFormat="1" ht="120" x14ac:dyDescent="0.25">
      <c r="A796" s="77" t="s">
        <v>492</v>
      </c>
      <c r="B796" s="31" t="s">
        <v>493</v>
      </c>
      <c r="C796" s="31" t="s">
        <v>494</v>
      </c>
      <c r="D796" s="31" t="s">
        <v>508</v>
      </c>
      <c r="E796" s="31" t="s">
        <v>509</v>
      </c>
      <c r="F796" s="31">
        <v>80111600</v>
      </c>
      <c r="G796" s="49" t="s">
        <v>525</v>
      </c>
      <c r="H796" s="31" t="s">
        <v>30</v>
      </c>
      <c r="I796" s="31" t="s">
        <v>31</v>
      </c>
      <c r="J796" s="31" t="s">
        <v>63</v>
      </c>
      <c r="K796" s="31" t="s">
        <v>130</v>
      </c>
      <c r="L796" s="26">
        <v>4</v>
      </c>
      <c r="M796" s="32">
        <v>3421000</v>
      </c>
      <c r="N796" s="30">
        <v>13684000</v>
      </c>
      <c r="O796" s="31" t="s">
        <v>511</v>
      </c>
      <c r="P796" s="31" t="s">
        <v>35</v>
      </c>
      <c r="Q796" s="26" t="s">
        <v>36</v>
      </c>
      <c r="R796" s="78" t="s">
        <v>37</v>
      </c>
    </row>
    <row r="797" spans="1:18" s="28" customFormat="1" ht="120" x14ac:dyDescent="0.25">
      <c r="A797" s="77" t="s">
        <v>492</v>
      </c>
      <c r="B797" s="31" t="s">
        <v>493</v>
      </c>
      <c r="C797" s="31" t="s">
        <v>494</v>
      </c>
      <c r="D797" s="31" t="s">
        <v>508</v>
      </c>
      <c r="E797" s="31" t="s">
        <v>509</v>
      </c>
      <c r="F797" s="31">
        <v>80111600</v>
      </c>
      <c r="G797" s="49" t="s">
        <v>527</v>
      </c>
      <c r="H797" s="31" t="s">
        <v>30</v>
      </c>
      <c r="I797" s="31" t="s">
        <v>31</v>
      </c>
      <c r="J797" s="31" t="s">
        <v>63</v>
      </c>
      <c r="K797" s="31" t="s">
        <v>130</v>
      </c>
      <c r="L797" s="26">
        <v>5</v>
      </c>
      <c r="M797" s="32">
        <v>4490000</v>
      </c>
      <c r="N797" s="30">
        <v>22450000</v>
      </c>
      <c r="O797" s="31" t="s">
        <v>511</v>
      </c>
      <c r="P797" s="31" t="s">
        <v>35</v>
      </c>
      <c r="Q797" s="26" t="s">
        <v>36</v>
      </c>
      <c r="R797" s="78" t="s">
        <v>37</v>
      </c>
    </row>
    <row r="798" spans="1:18" s="28" customFormat="1" ht="120" x14ac:dyDescent="0.25">
      <c r="A798" s="77" t="s">
        <v>492</v>
      </c>
      <c r="B798" s="31" t="s">
        <v>493</v>
      </c>
      <c r="C798" s="31" t="s">
        <v>494</v>
      </c>
      <c r="D798" s="31" t="s">
        <v>508</v>
      </c>
      <c r="E798" s="31" t="s">
        <v>509</v>
      </c>
      <c r="F798" s="31">
        <v>80111600</v>
      </c>
      <c r="G798" s="49" t="s">
        <v>529</v>
      </c>
      <c r="H798" s="31" t="s">
        <v>43</v>
      </c>
      <c r="I798" s="31" t="s">
        <v>31</v>
      </c>
      <c r="J798" s="31" t="s">
        <v>38</v>
      </c>
      <c r="K798" s="31" t="s">
        <v>130</v>
      </c>
      <c r="L798" s="26">
        <v>5</v>
      </c>
      <c r="M798" s="32">
        <v>4239780</v>
      </c>
      <c r="N798" s="30">
        <v>21198900</v>
      </c>
      <c r="O798" s="31" t="s">
        <v>511</v>
      </c>
      <c r="P798" s="31" t="s">
        <v>35</v>
      </c>
      <c r="Q798" s="26" t="s">
        <v>36</v>
      </c>
      <c r="R798" s="78" t="s">
        <v>37</v>
      </c>
    </row>
    <row r="799" spans="1:18" s="28" customFormat="1" ht="120" x14ac:dyDescent="0.25">
      <c r="A799" s="77" t="s">
        <v>492</v>
      </c>
      <c r="B799" s="31" t="s">
        <v>493</v>
      </c>
      <c r="C799" s="31" t="s">
        <v>494</v>
      </c>
      <c r="D799" s="31" t="s">
        <v>508</v>
      </c>
      <c r="E799" s="31" t="s">
        <v>509</v>
      </c>
      <c r="F799" s="31">
        <v>80111600</v>
      </c>
      <c r="G799" s="49" t="s">
        <v>530</v>
      </c>
      <c r="H799" s="31" t="s">
        <v>43</v>
      </c>
      <c r="I799" s="31" t="s">
        <v>31</v>
      </c>
      <c r="J799" s="31" t="s">
        <v>63</v>
      </c>
      <c r="K799" s="31" t="s">
        <v>64</v>
      </c>
      <c r="L799" s="26">
        <v>5</v>
      </c>
      <c r="M799" s="32">
        <v>3709808</v>
      </c>
      <c r="N799" s="30">
        <f>+M799*L799</f>
        <v>18549040</v>
      </c>
      <c r="O799" s="31" t="s">
        <v>511</v>
      </c>
      <c r="P799" s="31" t="s">
        <v>35</v>
      </c>
      <c r="Q799" s="26" t="s">
        <v>36</v>
      </c>
      <c r="R799" s="78" t="s">
        <v>37</v>
      </c>
    </row>
    <row r="800" spans="1:18" s="28" customFormat="1" ht="120" x14ac:dyDescent="0.25">
      <c r="A800" s="77" t="s">
        <v>492</v>
      </c>
      <c r="B800" s="31" t="s">
        <v>493</v>
      </c>
      <c r="C800" s="31" t="s">
        <v>494</v>
      </c>
      <c r="D800" s="31" t="s">
        <v>508</v>
      </c>
      <c r="E800" s="31" t="s">
        <v>509</v>
      </c>
      <c r="F800" s="31">
        <v>80111600</v>
      </c>
      <c r="G800" s="49" t="s">
        <v>531</v>
      </c>
      <c r="H800" s="31" t="s">
        <v>43</v>
      </c>
      <c r="I800" s="31" t="s">
        <v>31</v>
      </c>
      <c r="J800" s="31" t="s">
        <v>63</v>
      </c>
      <c r="K800" s="31" t="s">
        <v>130</v>
      </c>
      <c r="L800" s="26">
        <v>5</v>
      </c>
      <c r="M800" s="32">
        <v>3815802</v>
      </c>
      <c r="N800" s="30">
        <v>19079010</v>
      </c>
      <c r="O800" s="31" t="s">
        <v>511</v>
      </c>
      <c r="P800" s="31" t="s">
        <v>35</v>
      </c>
      <c r="Q800" s="26" t="s">
        <v>36</v>
      </c>
      <c r="R800" s="78" t="s">
        <v>37</v>
      </c>
    </row>
    <row r="801" spans="1:18" s="28" customFormat="1" ht="120" x14ac:dyDescent="0.25">
      <c r="A801" s="77" t="s">
        <v>492</v>
      </c>
      <c r="B801" s="31" t="s">
        <v>493</v>
      </c>
      <c r="C801" s="31" t="s">
        <v>494</v>
      </c>
      <c r="D801" s="31" t="s">
        <v>508</v>
      </c>
      <c r="E801" s="31" t="s">
        <v>509</v>
      </c>
      <c r="F801" s="31">
        <v>80111600</v>
      </c>
      <c r="G801" s="49" t="s">
        <v>512</v>
      </c>
      <c r="H801" s="31" t="s">
        <v>30</v>
      </c>
      <c r="I801" s="31" t="s">
        <v>31</v>
      </c>
      <c r="J801" s="31" t="s">
        <v>38</v>
      </c>
      <c r="K801" s="31" t="s">
        <v>39</v>
      </c>
      <c r="L801" s="26" t="s">
        <v>796</v>
      </c>
      <c r="M801" s="32">
        <v>3815802</v>
      </c>
      <c r="N801" s="30">
        <v>14500047.58</v>
      </c>
      <c r="O801" s="31" t="s">
        <v>511</v>
      </c>
      <c r="P801" s="31" t="s">
        <v>35</v>
      </c>
      <c r="Q801" s="26" t="s">
        <v>36</v>
      </c>
      <c r="R801" s="78" t="s">
        <v>37</v>
      </c>
    </row>
    <row r="802" spans="1:18" s="28" customFormat="1" ht="120" x14ac:dyDescent="0.25">
      <c r="A802" s="77" t="s">
        <v>492</v>
      </c>
      <c r="B802" s="31" t="s">
        <v>493</v>
      </c>
      <c r="C802" s="31" t="s">
        <v>494</v>
      </c>
      <c r="D802" s="31" t="s">
        <v>508</v>
      </c>
      <c r="E802" s="31" t="s">
        <v>509</v>
      </c>
      <c r="F802" s="31">
        <v>80111600</v>
      </c>
      <c r="G802" s="49" t="s">
        <v>797</v>
      </c>
      <c r="H802" s="31" t="s">
        <v>30</v>
      </c>
      <c r="I802" s="31" t="s">
        <v>31</v>
      </c>
      <c r="J802" s="31" t="s">
        <v>125</v>
      </c>
      <c r="K802" s="31" t="s">
        <v>91</v>
      </c>
      <c r="L802" s="26">
        <v>3</v>
      </c>
      <c r="M802" s="32">
        <v>3421000</v>
      </c>
      <c r="N802" s="30">
        <v>10263000</v>
      </c>
      <c r="O802" s="31" t="s">
        <v>511</v>
      </c>
      <c r="P802" s="31" t="s">
        <v>35</v>
      </c>
      <c r="Q802" s="26" t="s">
        <v>36</v>
      </c>
      <c r="R802" s="78" t="s">
        <v>37</v>
      </c>
    </row>
    <row r="803" spans="1:18" s="28" customFormat="1" ht="120" x14ac:dyDescent="0.25">
      <c r="A803" s="77" t="s">
        <v>492</v>
      </c>
      <c r="B803" s="31" t="s">
        <v>493</v>
      </c>
      <c r="C803" s="31" t="s">
        <v>494</v>
      </c>
      <c r="D803" s="31" t="s">
        <v>508</v>
      </c>
      <c r="E803" s="31" t="s">
        <v>509</v>
      </c>
      <c r="F803" s="31">
        <v>80111600</v>
      </c>
      <c r="G803" s="49" t="s">
        <v>798</v>
      </c>
      <c r="H803" s="31" t="s">
        <v>30</v>
      </c>
      <c r="I803" s="31" t="s">
        <v>31</v>
      </c>
      <c r="J803" s="31" t="s">
        <v>39</v>
      </c>
      <c r="K803" s="31" t="s">
        <v>64</v>
      </c>
      <c r="L803" s="26">
        <v>3</v>
      </c>
      <c r="M803" s="32">
        <v>4277000</v>
      </c>
      <c r="N803" s="30">
        <v>12831000</v>
      </c>
      <c r="O803" s="31" t="s">
        <v>511</v>
      </c>
      <c r="P803" s="31" t="s">
        <v>35</v>
      </c>
      <c r="Q803" s="26" t="s">
        <v>36</v>
      </c>
      <c r="R803" s="78" t="s">
        <v>37</v>
      </c>
    </row>
    <row r="804" spans="1:18" s="28" customFormat="1" ht="120" x14ac:dyDescent="0.25">
      <c r="A804" s="77" t="s">
        <v>492</v>
      </c>
      <c r="B804" s="31" t="s">
        <v>493</v>
      </c>
      <c r="C804" s="31" t="s">
        <v>494</v>
      </c>
      <c r="D804" s="31" t="s">
        <v>508</v>
      </c>
      <c r="E804" s="31" t="s">
        <v>509</v>
      </c>
      <c r="F804" s="31">
        <v>80111600</v>
      </c>
      <c r="G804" s="49" t="s">
        <v>799</v>
      </c>
      <c r="H804" s="31" t="s">
        <v>30</v>
      </c>
      <c r="I804" s="31" t="s">
        <v>31</v>
      </c>
      <c r="J804" s="31" t="s">
        <v>125</v>
      </c>
      <c r="K804" s="31" t="s">
        <v>91</v>
      </c>
      <c r="L804" s="26">
        <v>3</v>
      </c>
      <c r="M804" s="32">
        <v>4116292</v>
      </c>
      <c r="N804" s="30">
        <v>12348876</v>
      </c>
      <c r="O804" s="31" t="s">
        <v>511</v>
      </c>
      <c r="P804" s="31" t="s">
        <v>35</v>
      </c>
      <c r="Q804" s="26" t="s">
        <v>36</v>
      </c>
      <c r="R804" s="78" t="s">
        <v>37</v>
      </c>
    </row>
    <row r="805" spans="1:18" s="28" customFormat="1" ht="120" x14ac:dyDescent="0.25">
      <c r="A805" s="77" t="s">
        <v>492</v>
      </c>
      <c r="B805" s="31" t="s">
        <v>493</v>
      </c>
      <c r="C805" s="31" t="s">
        <v>494</v>
      </c>
      <c r="D805" s="31" t="s">
        <v>508</v>
      </c>
      <c r="E805" s="31" t="s">
        <v>509</v>
      </c>
      <c r="F805" s="31">
        <v>80111600</v>
      </c>
      <c r="G805" s="49" t="s">
        <v>800</v>
      </c>
      <c r="H805" s="31" t="s">
        <v>30</v>
      </c>
      <c r="I805" s="31" t="s">
        <v>31</v>
      </c>
      <c r="J805" s="31" t="s">
        <v>39</v>
      </c>
      <c r="K805" s="31" t="s">
        <v>64</v>
      </c>
      <c r="L805" s="26">
        <v>4.5</v>
      </c>
      <c r="M805" s="32">
        <v>4319650</v>
      </c>
      <c r="N805" s="30">
        <f>+M805*L805+8</f>
        <v>19438433</v>
      </c>
      <c r="O805" s="31" t="s">
        <v>511</v>
      </c>
      <c r="P805" s="31" t="s">
        <v>35</v>
      </c>
      <c r="Q805" s="26" t="s">
        <v>36</v>
      </c>
      <c r="R805" s="78" t="s">
        <v>37</v>
      </c>
    </row>
    <row r="806" spans="1:18" s="28" customFormat="1" ht="120" x14ac:dyDescent="0.25">
      <c r="A806" s="77" t="s">
        <v>492</v>
      </c>
      <c r="B806" s="31" t="s">
        <v>493</v>
      </c>
      <c r="C806" s="31" t="s">
        <v>494</v>
      </c>
      <c r="D806" s="31" t="s">
        <v>508</v>
      </c>
      <c r="E806" s="31" t="s">
        <v>509</v>
      </c>
      <c r="F806" s="31">
        <v>80111600</v>
      </c>
      <c r="G806" s="49" t="s">
        <v>801</v>
      </c>
      <c r="H806" s="31" t="s">
        <v>43</v>
      </c>
      <c r="I806" s="31" t="s">
        <v>31</v>
      </c>
      <c r="J806" s="31" t="s">
        <v>39</v>
      </c>
      <c r="K806" s="31" t="s">
        <v>64</v>
      </c>
      <c r="L806" s="26">
        <v>3</v>
      </c>
      <c r="M806" s="32">
        <v>4239780</v>
      </c>
      <c r="N806" s="30">
        <v>12719340</v>
      </c>
      <c r="O806" s="31" t="s">
        <v>511</v>
      </c>
      <c r="P806" s="31" t="s">
        <v>35</v>
      </c>
      <c r="Q806" s="26" t="s">
        <v>36</v>
      </c>
      <c r="R806" s="78" t="s">
        <v>37</v>
      </c>
    </row>
    <row r="807" spans="1:18" s="28" customFormat="1" ht="120" x14ac:dyDescent="0.25">
      <c r="A807" s="77" t="s">
        <v>492</v>
      </c>
      <c r="B807" s="31" t="s">
        <v>493</v>
      </c>
      <c r="C807" s="31" t="s">
        <v>494</v>
      </c>
      <c r="D807" s="31" t="s">
        <v>508</v>
      </c>
      <c r="E807" s="31" t="s">
        <v>509</v>
      </c>
      <c r="F807" s="31">
        <v>80111600</v>
      </c>
      <c r="G807" s="49" t="s">
        <v>802</v>
      </c>
      <c r="H807" s="56" t="s">
        <v>30</v>
      </c>
      <c r="I807" s="56" t="s">
        <v>31</v>
      </c>
      <c r="J807" s="31" t="s">
        <v>803</v>
      </c>
      <c r="K807" s="31" t="s">
        <v>804</v>
      </c>
      <c r="L807" s="26" t="s">
        <v>805</v>
      </c>
      <c r="M807" s="63">
        <v>4000000</v>
      </c>
      <c r="N807" s="30">
        <v>13957479</v>
      </c>
      <c r="O807" s="31" t="s">
        <v>511</v>
      </c>
      <c r="P807" s="31" t="s">
        <v>35</v>
      </c>
      <c r="Q807" s="26" t="s">
        <v>36</v>
      </c>
      <c r="R807" s="78" t="s">
        <v>37</v>
      </c>
    </row>
    <row r="808" spans="1:18" s="28" customFormat="1" ht="120" x14ac:dyDescent="0.25">
      <c r="A808" s="77" t="s">
        <v>492</v>
      </c>
      <c r="B808" s="31" t="s">
        <v>493</v>
      </c>
      <c r="C808" s="31" t="s">
        <v>494</v>
      </c>
      <c r="D808" s="31" t="s">
        <v>508</v>
      </c>
      <c r="E808" s="31" t="s">
        <v>509</v>
      </c>
      <c r="F808" s="31">
        <v>80111600</v>
      </c>
      <c r="G808" s="49" t="s">
        <v>806</v>
      </c>
      <c r="H808" s="31" t="s">
        <v>30</v>
      </c>
      <c r="I808" s="31" t="s">
        <v>31</v>
      </c>
      <c r="J808" s="31" t="s">
        <v>39</v>
      </c>
      <c r="K808" s="31" t="s">
        <v>64</v>
      </c>
      <c r="L808" s="26">
        <v>3</v>
      </c>
      <c r="M808" s="32">
        <v>3914000</v>
      </c>
      <c r="N808" s="30">
        <v>11742000</v>
      </c>
      <c r="O808" s="31" t="s">
        <v>511</v>
      </c>
      <c r="P808" s="31" t="s">
        <v>35</v>
      </c>
      <c r="Q808" s="26" t="s">
        <v>36</v>
      </c>
      <c r="R808" s="78" t="s">
        <v>37</v>
      </c>
    </row>
    <row r="809" spans="1:18" s="28" customFormat="1" ht="120" x14ac:dyDescent="0.25">
      <c r="A809" s="77" t="s">
        <v>492</v>
      </c>
      <c r="B809" s="31" t="s">
        <v>493</v>
      </c>
      <c r="C809" s="31" t="s">
        <v>494</v>
      </c>
      <c r="D809" s="31" t="s">
        <v>508</v>
      </c>
      <c r="E809" s="31" t="s">
        <v>509</v>
      </c>
      <c r="F809" s="31">
        <v>80111600</v>
      </c>
      <c r="G809" s="49" t="s">
        <v>807</v>
      </c>
      <c r="H809" s="31" t="s">
        <v>30</v>
      </c>
      <c r="I809" s="31" t="s">
        <v>31</v>
      </c>
      <c r="J809" s="31" t="s">
        <v>39</v>
      </c>
      <c r="K809" s="31" t="s">
        <v>64</v>
      </c>
      <c r="L809" s="26">
        <v>3</v>
      </c>
      <c r="M809" s="32">
        <v>3421000</v>
      </c>
      <c r="N809" s="30">
        <v>10263000</v>
      </c>
      <c r="O809" s="31" t="s">
        <v>511</v>
      </c>
      <c r="P809" s="31" t="s">
        <v>35</v>
      </c>
      <c r="Q809" s="26" t="s">
        <v>36</v>
      </c>
      <c r="R809" s="78" t="s">
        <v>37</v>
      </c>
    </row>
    <row r="810" spans="1:18" s="28" customFormat="1" ht="120" x14ac:dyDescent="0.25">
      <c r="A810" s="77" t="s">
        <v>48</v>
      </c>
      <c r="B810" s="31" t="s">
        <v>49</v>
      </c>
      <c r="C810" s="31" t="s">
        <v>253</v>
      </c>
      <c r="D810" s="31" t="s">
        <v>302</v>
      </c>
      <c r="E810" s="31" t="s">
        <v>303</v>
      </c>
      <c r="F810" s="31" t="s">
        <v>385</v>
      </c>
      <c r="G810" s="49" t="s">
        <v>808</v>
      </c>
      <c r="H810" s="31" t="s">
        <v>30</v>
      </c>
      <c r="I810" s="31" t="s">
        <v>203</v>
      </c>
      <c r="J810" s="31" t="s">
        <v>39</v>
      </c>
      <c r="K810" s="31" t="s">
        <v>64</v>
      </c>
      <c r="L810" s="26">
        <v>1</v>
      </c>
      <c r="M810" s="53" t="s">
        <v>37</v>
      </c>
      <c r="N810" s="30">
        <v>6113295</v>
      </c>
      <c r="O810" s="31" t="s">
        <v>258</v>
      </c>
      <c r="P810" s="31" t="s">
        <v>35</v>
      </c>
      <c r="Q810" s="26" t="s">
        <v>36</v>
      </c>
      <c r="R810" s="78" t="s">
        <v>37</v>
      </c>
    </row>
    <row r="811" spans="1:18" s="37" customFormat="1" ht="180" x14ac:dyDescent="0.25">
      <c r="A811" s="77" t="s">
        <v>24</v>
      </c>
      <c r="B811" s="31" t="s">
        <v>25</v>
      </c>
      <c r="C811" s="38" t="s">
        <v>26</v>
      </c>
      <c r="D811" s="38" t="s">
        <v>27</v>
      </c>
      <c r="E811" s="38" t="s">
        <v>28</v>
      </c>
      <c r="F811" s="31">
        <v>80111600</v>
      </c>
      <c r="G811" s="49" t="s">
        <v>239</v>
      </c>
      <c r="H811" s="101" t="s">
        <v>30</v>
      </c>
      <c r="I811" s="101" t="s">
        <v>31</v>
      </c>
      <c r="J811" s="31" t="s">
        <v>38</v>
      </c>
      <c r="K811" s="31" t="s">
        <v>39</v>
      </c>
      <c r="L811" s="26">
        <v>4</v>
      </c>
      <c r="M811" s="97">
        <v>2240000</v>
      </c>
      <c r="N811" s="30">
        <v>8960000</v>
      </c>
      <c r="O811" s="101" t="s">
        <v>34</v>
      </c>
      <c r="P811" s="29" t="s">
        <v>35</v>
      </c>
      <c r="Q811" s="29" t="s">
        <v>36</v>
      </c>
      <c r="R811" s="78" t="s">
        <v>37</v>
      </c>
    </row>
    <row r="812" spans="1:18" s="37" customFormat="1" ht="180" x14ac:dyDescent="0.25">
      <c r="A812" s="77" t="s">
        <v>24</v>
      </c>
      <c r="B812" s="31" t="s">
        <v>25</v>
      </c>
      <c r="C812" s="38" t="s">
        <v>26</v>
      </c>
      <c r="D812" s="38" t="s">
        <v>27</v>
      </c>
      <c r="E812" s="38" t="s">
        <v>28</v>
      </c>
      <c r="F812" s="31">
        <v>80111600</v>
      </c>
      <c r="G812" s="49" t="s">
        <v>242</v>
      </c>
      <c r="H812" s="101" t="s">
        <v>30</v>
      </c>
      <c r="I812" s="101" t="s">
        <v>31</v>
      </c>
      <c r="J812" s="31" t="s">
        <v>38</v>
      </c>
      <c r="K812" s="31" t="s">
        <v>39</v>
      </c>
      <c r="L812" s="26">
        <v>4</v>
      </c>
      <c r="M812" s="97">
        <v>2240000</v>
      </c>
      <c r="N812" s="30">
        <v>8960000</v>
      </c>
      <c r="O812" s="101" t="s">
        <v>34</v>
      </c>
      <c r="P812" s="29" t="s">
        <v>35</v>
      </c>
      <c r="Q812" s="29" t="s">
        <v>36</v>
      </c>
      <c r="R812" s="78" t="s">
        <v>37</v>
      </c>
    </row>
    <row r="813" spans="1:18" s="37" customFormat="1" ht="180" x14ac:dyDescent="0.25">
      <c r="A813" s="77" t="s">
        <v>24</v>
      </c>
      <c r="B813" s="31" t="s">
        <v>25</v>
      </c>
      <c r="C813" s="38" t="s">
        <v>26</v>
      </c>
      <c r="D813" s="38" t="s">
        <v>27</v>
      </c>
      <c r="E813" s="38" t="s">
        <v>28</v>
      </c>
      <c r="F813" s="31">
        <v>80111600</v>
      </c>
      <c r="G813" s="49" t="s">
        <v>243</v>
      </c>
      <c r="H813" s="31" t="s">
        <v>30</v>
      </c>
      <c r="I813" s="31" t="s">
        <v>31</v>
      </c>
      <c r="J813" s="31" t="s">
        <v>38</v>
      </c>
      <c r="K813" s="31" t="s">
        <v>39</v>
      </c>
      <c r="L813" s="26">
        <v>3.5</v>
      </c>
      <c r="M813" s="32">
        <v>3090000</v>
      </c>
      <c r="N813" s="30">
        <f>+M813*L813</f>
        <v>10815000</v>
      </c>
      <c r="O813" s="36" t="s">
        <v>34</v>
      </c>
      <c r="P813" s="29" t="s">
        <v>35</v>
      </c>
      <c r="Q813" s="29" t="s">
        <v>36</v>
      </c>
      <c r="R813" s="78" t="s">
        <v>37</v>
      </c>
    </row>
    <row r="814" spans="1:18" s="37" customFormat="1" ht="180" x14ac:dyDescent="0.25">
      <c r="A814" s="77" t="s">
        <v>24</v>
      </c>
      <c r="B814" s="31" t="s">
        <v>25</v>
      </c>
      <c r="C814" s="38" t="s">
        <v>26</v>
      </c>
      <c r="D814" s="38" t="s">
        <v>27</v>
      </c>
      <c r="E814" s="38" t="s">
        <v>28</v>
      </c>
      <c r="F814" s="31">
        <v>80111600</v>
      </c>
      <c r="G814" s="49" t="s">
        <v>244</v>
      </c>
      <c r="H814" s="31" t="s">
        <v>30</v>
      </c>
      <c r="I814" s="31" t="s">
        <v>31</v>
      </c>
      <c r="J814" s="31" t="s">
        <v>38</v>
      </c>
      <c r="K814" s="31" t="s">
        <v>39</v>
      </c>
      <c r="L814" s="26" t="s">
        <v>809</v>
      </c>
      <c r="M814" s="32">
        <v>3090000</v>
      </c>
      <c r="N814" s="30">
        <v>8448333</v>
      </c>
      <c r="O814" s="36" t="s">
        <v>34</v>
      </c>
      <c r="P814" s="29" t="s">
        <v>35</v>
      </c>
      <c r="Q814" s="29" t="s">
        <v>36</v>
      </c>
      <c r="R814" s="78" t="s">
        <v>37</v>
      </c>
    </row>
    <row r="815" spans="1:18" s="37" customFormat="1" ht="180" x14ac:dyDescent="0.25">
      <c r="A815" s="77" t="s">
        <v>24</v>
      </c>
      <c r="B815" s="31" t="s">
        <v>25</v>
      </c>
      <c r="C815" s="38" t="s">
        <v>26</v>
      </c>
      <c r="D815" s="38" t="s">
        <v>27</v>
      </c>
      <c r="E815" s="38" t="s">
        <v>28</v>
      </c>
      <c r="F815" s="31">
        <v>80111600</v>
      </c>
      <c r="G815" s="49" t="s">
        <v>245</v>
      </c>
      <c r="H815" s="31" t="s">
        <v>30</v>
      </c>
      <c r="I815" s="31" t="s">
        <v>31</v>
      </c>
      <c r="J815" s="31" t="s">
        <v>38</v>
      </c>
      <c r="K815" s="31" t="s">
        <v>39</v>
      </c>
      <c r="L815" s="26" t="s">
        <v>810</v>
      </c>
      <c r="M815" s="32">
        <v>3090000</v>
      </c>
      <c r="N815" s="30">
        <f>+M815/30*110</f>
        <v>11330000</v>
      </c>
      <c r="O815" s="36" t="s">
        <v>34</v>
      </c>
      <c r="P815" s="29" t="s">
        <v>35</v>
      </c>
      <c r="Q815" s="29" t="s">
        <v>36</v>
      </c>
      <c r="R815" s="78" t="s">
        <v>37</v>
      </c>
    </row>
    <row r="816" spans="1:18" s="37" customFormat="1" ht="165" x14ac:dyDescent="0.25">
      <c r="A816" s="77" t="s">
        <v>492</v>
      </c>
      <c r="B816" s="31" t="s">
        <v>493</v>
      </c>
      <c r="C816" s="31" t="s">
        <v>494</v>
      </c>
      <c r="D816" s="31" t="s">
        <v>508</v>
      </c>
      <c r="E816" s="31" t="s">
        <v>542</v>
      </c>
      <c r="F816" s="31">
        <v>80111600</v>
      </c>
      <c r="G816" s="49" t="s">
        <v>811</v>
      </c>
      <c r="H816" s="120" t="s">
        <v>30</v>
      </c>
      <c r="I816" s="120" t="s">
        <v>31</v>
      </c>
      <c r="J816" s="31" t="s">
        <v>84</v>
      </c>
      <c r="K816" s="31" t="s">
        <v>812</v>
      </c>
      <c r="L816" s="26" t="s">
        <v>813</v>
      </c>
      <c r="M816" s="107">
        <v>3600000</v>
      </c>
      <c r="N816" s="30">
        <v>13320000</v>
      </c>
      <c r="O816" s="31" t="s">
        <v>676</v>
      </c>
      <c r="P816" s="31" t="s">
        <v>776</v>
      </c>
      <c r="Q816" s="26" t="s">
        <v>36</v>
      </c>
      <c r="R816" s="78" t="s">
        <v>37</v>
      </c>
    </row>
    <row r="817" spans="1:18" s="37" customFormat="1" ht="165" x14ac:dyDescent="0.25">
      <c r="A817" s="77" t="s">
        <v>492</v>
      </c>
      <c r="B817" s="31" t="s">
        <v>493</v>
      </c>
      <c r="C817" s="31" t="s">
        <v>494</v>
      </c>
      <c r="D817" s="31" t="s">
        <v>508</v>
      </c>
      <c r="E817" s="31" t="s">
        <v>542</v>
      </c>
      <c r="F817" s="31">
        <v>80111600</v>
      </c>
      <c r="G817" s="49" t="s">
        <v>785</v>
      </c>
      <c r="H817" s="31" t="s">
        <v>30</v>
      </c>
      <c r="I817" s="31" t="s">
        <v>31</v>
      </c>
      <c r="J817" s="31" t="s">
        <v>84</v>
      </c>
      <c r="K817" s="31" t="s">
        <v>812</v>
      </c>
      <c r="L817" s="26" t="s">
        <v>814</v>
      </c>
      <c r="M817" s="32">
        <v>2000000</v>
      </c>
      <c r="N817" s="30">
        <f>+M817*2+(M817/30*20)</f>
        <v>5333333.333333334</v>
      </c>
      <c r="O817" s="31" t="s">
        <v>676</v>
      </c>
      <c r="P817" s="31" t="s">
        <v>776</v>
      </c>
      <c r="Q817" s="26" t="s">
        <v>36</v>
      </c>
      <c r="R817" s="78" t="s">
        <v>37</v>
      </c>
    </row>
    <row r="818" spans="1:18" s="37" customFormat="1" ht="165" x14ac:dyDescent="0.25">
      <c r="A818" s="77" t="s">
        <v>492</v>
      </c>
      <c r="B818" s="31" t="s">
        <v>493</v>
      </c>
      <c r="C818" s="31" t="s">
        <v>494</v>
      </c>
      <c r="D818" s="31" t="s">
        <v>508</v>
      </c>
      <c r="E818" s="31" t="s">
        <v>542</v>
      </c>
      <c r="F818" s="31">
        <v>80111600</v>
      </c>
      <c r="G818" s="49" t="s">
        <v>785</v>
      </c>
      <c r="H818" s="120" t="s">
        <v>30</v>
      </c>
      <c r="I818" s="120" t="s">
        <v>31</v>
      </c>
      <c r="J818" s="31" t="s">
        <v>63</v>
      </c>
      <c r="K818" s="31" t="s">
        <v>815</v>
      </c>
      <c r="L818" s="26">
        <v>2</v>
      </c>
      <c r="M818" s="107">
        <v>2000000</v>
      </c>
      <c r="N818" s="30">
        <v>4000000</v>
      </c>
      <c r="O818" s="120" t="s">
        <v>676</v>
      </c>
      <c r="P818" s="31" t="s">
        <v>776</v>
      </c>
      <c r="Q818" s="26" t="s">
        <v>36</v>
      </c>
      <c r="R818" s="78" t="s">
        <v>37</v>
      </c>
    </row>
    <row r="819" spans="1:18" s="37" customFormat="1" ht="120" x14ac:dyDescent="0.25">
      <c r="A819" s="77" t="s">
        <v>48</v>
      </c>
      <c r="B819" s="31" t="s">
        <v>49</v>
      </c>
      <c r="C819" s="31" t="s">
        <v>117</v>
      </c>
      <c r="D819" s="31" t="s">
        <v>127</v>
      </c>
      <c r="E819" s="31" t="s">
        <v>128</v>
      </c>
      <c r="F819" s="31">
        <v>80111600</v>
      </c>
      <c r="G819" s="49" t="s">
        <v>816</v>
      </c>
      <c r="H819" s="31" t="s">
        <v>43</v>
      </c>
      <c r="I819" s="31" t="s">
        <v>31</v>
      </c>
      <c r="J819" s="31" t="s">
        <v>125</v>
      </c>
      <c r="K819" s="31" t="s">
        <v>817</v>
      </c>
      <c r="L819" s="26">
        <v>4</v>
      </c>
      <c r="M819" s="32">
        <v>3849000</v>
      </c>
      <c r="N819" s="30">
        <v>15396000</v>
      </c>
      <c r="O819" s="31" t="s">
        <v>121</v>
      </c>
      <c r="P819" s="31" t="s">
        <v>35</v>
      </c>
      <c r="Q819" s="26" t="s">
        <v>36</v>
      </c>
      <c r="R819" s="78" t="s">
        <v>37</v>
      </c>
    </row>
    <row r="820" spans="1:18" s="37" customFormat="1" ht="120" x14ac:dyDescent="0.25">
      <c r="A820" s="77" t="s">
        <v>48</v>
      </c>
      <c r="B820" s="31" t="s">
        <v>49</v>
      </c>
      <c r="C820" s="31" t="s">
        <v>117</v>
      </c>
      <c r="D820" s="31" t="s">
        <v>127</v>
      </c>
      <c r="E820" s="31" t="s">
        <v>128</v>
      </c>
      <c r="F820" s="31">
        <v>80111600</v>
      </c>
      <c r="G820" s="49" t="s">
        <v>818</v>
      </c>
      <c r="H820" s="31" t="s">
        <v>43</v>
      </c>
      <c r="I820" s="31" t="s">
        <v>31</v>
      </c>
      <c r="J820" s="31" t="s">
        <v>125</v>
      </c>
      <c r="K820" s="31" t="s">
        <v>91</v>
      </c>
      <c r="L820" s="26">
        <v>6.5</v>
      </c>
      <c r="M820" s="32">
        <v>4958000</v>
      </c>
      <c r="N820" s="30">
        <v>32227000</v>
      </c>
      <c r="O820" s="31" t="s">
        <v>34</v>
      </c>
      <c r="P820" s="31" t="s">
        <v>35</v>
      </c>
      <c r="Q820" s="26" t="s">
        <v>36</v>
      </c>
      <c r="R820" s="78" t="s">
        <v>37</v>
      </c>
    </row>
    <row r="821" spans="1:18" s="37" customFormat="1" ht="120" x14ac:dyDescent="0.25">
      <c r="A821" s="77" t="s">
        <v>48</v>
      </c>
      <c r="B821" s="31" t="s">
        <v>49</v>
      </c>
      <c r="C821" s="31" t="s">
        <v>117</v>
      </c>
      <c r="D821" s="31" t="s">
        <v>127</v>
      </c>
      <c r="E821" s="31" t="s">
        <v>128</v>
      </c>
      <c r="F821" s="31">
        <v>80111600</v>
      </c>
      <c r="G821" s="49" t="s">
        <v>819</v>
      </c>
      <c r="H821" s="101" t="s">
        <v>43</v>
      </c>
      <c r="I821" s="101" t="s">
        <v>31</v>
      </c>
      <c r="J821" s="31" t="s">
        <v>125</v>
      </c>
      <c r="K821" s="31" t="s">
        <v>91</v>
      </c>
      <c r="L821" s="26">
        <v>6</v>
      </c>
      <c r="M821" s="63">
        <v>4277000</v>
      </c>
      <c r="N821" s="30">
        <f>+M821*L821</f>
        <v>25662000</v>
      </c>
      <c r="O821" s="101" t="s">
        <v>34</v>
      </c>
      <c r="P821" s="31" t="s">
        <v>35</v>
      </c>
      <c r="Q821" s="26" t="s">
        <v>36</v>
      </c>
      <c r="R821" s="78" t="s">
        <v>37</v>
      </c>
    </row>
    <row r="822" spans="1:18" s="37" customFormat="1" ht="120" x14ac:dyDescent="0.25">
      <c r="A822" s="77" t="s">
        <v>48</v>
      </c>
      <c r="B822" s="31" t="s">
        <v>49</v>
      </c>
      <c r="C822" s="31" t="s">
        <v>117</v>
      </c>
      <c r="D822" s="31" t="s">
        <v>127</v>
      </c>
      <c r="E822" s="31" t="s">
        <v>128</v>
      </c>
      <c r="F822" s="31">
        <v>80111600</v>
      </c>
      <c r="G822" s="49" t="s">
        <v>820</v>
      </c>
      <c r="H822" s="101" t="s">
        <v>43</v>
      </c>
      <c r="I822" s="101" t="s">
        <v>31</v>
      </c>
      <c r="J822" s="31" t="s">
        <v>136</v>
      </c>
      <c r="K822" s="31" t="s">
        <v>136</v>
      </c>
      <c r="L822" s="26" t="s">
        <v>821</v>
      </c>
      <c r="M822" s="63">
        <v>4277000</v>
      </c>
      <c r="N822" s="30">
        <v>3216765</v>
      </c>
      <c r="O822" s="101" t="s">
        <v>34</v>
      </c>
      <c r="P822" s="31" t="s">
        <v>35</v>
      </c>
      <c r="Q822" s="26" t="s">
        <v>36</v>
      </c>
      <c r="R822" s="78" t="s">
        <v>37</v>
      </c>
    </row>
    <row r="823" spans="1:18" s="37" customFormat="1" ht="120" x14ac:dyDescent="0.25">
      <c r="A823" s="77" t="s">
        <v>48</v>
      </c>
      <c r="B823" s="31" t="s">
        <v>49</v>
      </c>
      <c r="C823" s="31" t="s">
        <v>117</v>
      </c>
      <c r="D823" s="31" t="s">
        <v>127</v>
      </c>
      <c r="E823" s="31" t="s">
        <v>128</v>
      </c>
      <c r="F823" s="31">
        <v>80111600</v>
      </c>
      <c r="G823" s="49" t="s">
        <v>45</v>
      </c>
      <c r="H823" s="101" t="s">
        <v>30</v>
      </c>
      <c r="I823" s="101" t="s">
        <v>31</v>
      </c>
      <c r="J823" s="31" t="s">
        <v>130</v>
      </c>
      <c r="K823" s="31" t="s">
        <v>332</v>
      </c>
      <c r="L823" s="26">
        <v>4</v>
      </c>
      <c r="M823" s="97">
        <v>3300000</v>
      </c>
      <c r="N823" s="30">
        <v>13200000</v>
      </c>
      <c r="O823" s="101" t="s">
        <v>34</v>
      </c>
      <c r="P823" s="31" t="s">
        <v>35</v>
      </c>
      <c r="Q823" s="26" t="s">
        <v>36</v>
      </c>
      <c r="R823" s="78" t="s">
        <v>37</v>
      </c>
    </row>
    <row r="824" spans="1:18" s="37" customFormat="1" ht="120" x14ac:dyDescent="0.25">
      <c r="A824" s="77" t="s">
        <v>48</v>
      </c>
      <c r="B824" s="31" t="s">
        <v>49</v>
      </c>
      <c r="C824" s="31" t="s">
        <v>253</v>
      </c>
      <c r="D824" s="27" t="s">
        <v>302</v>
      </c>
      <c r="E824" s="31" t="s">
        <v>303</v>
      </c>
      <c r="F824" s="31" t="s">
        <v>822</v>
      </c>
      <c r="G824" s="49" t="s">
        <v>732</v>
      </c>
      <c r="H824" s="31" t="s">
        <v>30</v>
      </c>
      <c r="I824" s="31" t="s">
        <v>823</v>
      </c>
      <c r="J824" s="31" t="s">
        <v>125</v>
      </c>
      <c r="K824" s="31" t="s">
        <v>125</v>
      </c>
      <c r="L824" s="26">
        <v>1</v>
      </c>
      <c r="M824" s="53" t="s">
        <v>37</v>
      </c>
      <c r="N824" s="30">
        <v>20000000</v>
      </c>
      <c r="O824" s="31" t="s">
        <v>258</v>
      </c>
      <c r="P824" s="31" t="s">
        <v>35</v>
      </c>
      <c r="Q824" s="26" t="s">
        <v>36</v>
      </c>
      <c r="R824" s="78" t="s">
        <v>37</v>
      </c>
    </row>
    <row r="825" spans="1:18" s="28" customFormat="1" ht="135" x14ac:dyDescent="0.25">
      <c r="A825" s="77" t="s">
        <v>48</v>
      </c>
      <c r="B825" s="31" t="s">
        <v>49</v>
      </c>
      <c r="C825" s="31" t="s">
        <v>50</v>
      </c>
      <c r="D825" s="31" t="s">
        <v>51</v>
      </c>
      <c r="E825" s="31" t="s">
        <v>52</v>
      </c>
      <c r="F825" s="31">
        <v>72102900</v>
      </c>
      <c r="G825" s="49" t="s">
        <v>824</v>
      </c>
      <c r="H825" s="31" t="s">
        <v>697</v>
      </c>
      <c r="I825" s="31" t="s">
        <v>31</v>
      </c>
      <c r="J825" s="31" t="s">
        <v>39</v>
      </c>
      <c r="K825" s="31" t="s">
        <v>64</v>
      </c>
      <c r="L825" s="26">
        <v>2</v>
      </c>
      <c r="M825" s="53" t="s">
        <v>37</v>
      </c>
      <c r="N825" s="30">
        <v>15000000</v>
      </c>
      <c r="O825" s="31" t="s">
        <v>55</v>
      </c>
      <c r="P825" s="114" t="s">
        <v>691</v>
      </c>
      <c r="Q825" s="29" t="s">
        <v>36</v>
      </c>
      <c r="R825" s="79" t="s">
        <v>37</v>
      </c>
    </row>
    <row r="826" spans="1:18" s="28" customFormat="1" ht="135" x14ac:dyDescent="0.25">
      <c r="A826" s="77" t="s">
        <v>48</v>
      </c>
      <c r="B826" s="31" t="s">
        <v>49</v>
      </c>
      <c r="C826" s="31" t="s">
        <v>50</v>
      </c>
      <c r="D826" s="31" t="s">
        <v>51</v>
      </c>
      <c r="E826" s="31" t="s">
        <v>52</v>
      </c>
      <c r="F826" s="31">
        <v>72102900</v>
      </c>
      <c r="G826" s="49" t="s">
        <v>825</v>
      </c>
      <c r="H826" s="31" t="s">
        <v>697</v>
      </c>
      <c r="I826" s="31" t="s">
        <v>31</v>
      </c>
      <c r="J826" s="31" t="s">
        <v>39</v>
      </c>
      <c r="K826" s="31" t="s">
        <v>64</v>
      </c>
      <c r="L826" s="26">
        <v>2</v>
      </c>
      <c r="M826" s="53" t="s">
        <v>37</v>
      </c>
      <c r="N826" s="30">
        <v>15000000</v>
      </c>
      <c r="O826" s="31" t="s">
        <v>55</v>
      </c>
      <c r="P826" s="114" t="s">
        <v>691</v>
      </c>
      <c r="Q826" s="29" t="s">
        <v>36</v>
      </c>
      <c r="R826" s="79" t="s">
        <v>37</v>
      </c>
    </row>
    <row r="827" spans="1:18" s="28" customFormat="1" ht="135" x14ac:dyDescent="0.25">
      <c r="A827" s="77" t="s">
        <v>48</v>
      </c>
      <c r="B827" s="31" t="s">
        <v>49</v>
      </c>
      <c r="C827" s="31" t="s">
        <v>50</v>
      </c>
      <c r="D827" s="31" t="s">
        <v>51</v>
      </c>
      <c r="E827" s="31" t="s">
        <v>52</v>
      </c>
      <c r="F827" s="31">
        <v>72102900</v>
      </c>
      <c r="G827" s="49" t="s">
        <v>826</v>
      </c>
      <c r="H827" s="31" t="s">
        <v>697</v>
      </c>
      <c r="I827" s="31" t="s">
        <v>31</v>
      </c>
      <c r="J827" s="31" t="s">
        <v>39</v>
      </c>
      <c r="K827" s="31" t="s">
        <v>64</v>
      </c>
      <c r="L827" s="26">
        <v>2</v>
      </c>
      <c r="M827" s="53" t="s">
        <v>37</v>
      </c>
      <c r="N827" s="30">
        <v>15000000</v>
      </c>
      <c r="O827" s="31" t="s">
        <v>55</v>
      </c>
      <c r="P827" s="114" t="s">
        <v>691</v>
      </c>
      <c r="Q827" s="29" t="s">
        <v>36</v>
      </c>
      <c r="R827" s="79" t="s">
        <v>37</v>
      </c>
    </row>
    <row r="828" spans="1:18" s="28" customFormat="1" ht="135" x14ac:dyDescent="0.25">
      <c r="A828" s="77" t="s">
        <v>48</v>
      </c>
      <c r="B828" s="31" t="s">
        <v>49</v>
      </c>
      <c r="C828" s="31" t="s">
        <v>50</v>
      </c>
      <c r="D828" s="31" t="s">
        <v>51</v>
      </c>
      <c r="E828" s="31" t="s">
        <v>52</v>
      </c>
      <c r="F828" s="31">
        <v>72102900</v>
      </c>
      <c r="G828" s="49" t="s">
        <v>827</v>
      </c>
      <c r="H828" s="31" t="s">
        <v>697</v>
      </c>
      <c r="I828" s="31" t="s">
        <v>31</v>
      </c>
      <c r="J828" s="31" t="s">
        <v>39</v>
      </c>
      <c r="K828" s="31" t="s">
        <v>64</v>
      </c>
      <c r="L828" s="26">
        <v>2</v>
      </c>
      <c r="M828" s="53" t="s">
        <v>37</v>
      </c>
      <c r="N828" s="30">
        <v>15000000</v>
      </c>
      <c r="O828" s="31" t="s">
        <v>55</v>
      </c>
      <c r="P828" s="114" t="s">
        <v>691</v>
      </c>
      <c r="Q828" s="29" t="s">
        <v>36</v>
      </c>
      <c r="R828" s="79" t="s">
        <v>37</v>
      </c>
    </row>
    <row r="829" spans="1:18" s="28" customFormat="1" ht="135" x14ac:dyDescent="0.25">
      <c r="A829" s="77" t="s">
        <v>48</v>
      </c>
      <c r="B829" s="31" t="s">
        <v>49</v>
      </c>
      <c r="C829" s="31" t="s">
        <v>50</v>
      </c>
      <c r="D829" s="31" t="s">
        <v>51</v>
      </c>
      <c r="E829" s="31" t="s">
        <v>52</v>
      </c>
      <c r="F829" s="31">
        <v>72102900</v>
      </c>
      <c r="G829" s="49" t="s">
        <v>828</v>
      </c>
      <c r="H829" s="31" t="s">
        <v>697</v>
      </c>
      <c r="I829" s="31" t="s">
        <v>31</v>
      </c>
      <c r="J829" s="31" t="s">
        <v>39</v>
      </c>
      <c r="K829" s="31" t="s">
        <v>64</v>
      </c>
      <c r="L829" s="26">
        <v>2</v>
      </c>
      <c r="M829" s="53" t="s">
        <v>37</v>
      </c>
      <c r="N829" s="30">
        <v>15000000</v>
      </c>
      <c r="O829" s="31" t="s">
        <v>55</v>
      </c>
      <c r="P829" s="114" t="s">
        <v>691</v>
      </c>
      <c r="Q829" s="29" t="s">
        <v>36</v>
      </c>
      <c r="R829" s="79" t="s">
        <v>37</v>
      </c>
    </row>
    <row r="830" spans="1:18" s="28" customFormat="1" ht="135" x14ac:dyDescent="0.25">
      <c r="A830" s="77" t="s">
        <v>48</v>
      </c>
      <c r="B830" s="31" t="s">
        <v>49</v>
      </c>
      <c r="C830" s="31" t="s">
        <v>50</v>
      </c>
      <c r="D830" s="31" t="s">
        <v>51</v>
      </c>
      <c r="E830" s="31" t="s">
        <v>52</v>
      </c>
      <c r="F830" s="31">
        <v>72102900</v>
      </c>
      <c r="G830" s="49" t="s">
        <v>829</v>
      </c>
      <c r="H830" s="31" t="s">
        <v>697</v>
      </c>
      <c r="I830" s="31" t="s">
        <v>31</v>
      </c>
      <c r="J830" s="31" t="s">
        <v>39</v>
      </c>
      <c r="K830" s="31" t="s">
        <v>64</v>
      </c>
      <c r="L830" s="26">
        <v>2</v>
      </c>
      <c r="M830" s="53" t="s">
        <v>37</v>
      </c>
      <c r="N830" s="30">
        <v>15000000</v>
      </c>
      <c r="O830" s="31" t="s">
        <v>55</v>
      </c>
      <c r="P830" s="114" t="s">
        <v>691</v>
      </c>
      <c r="Q830" s="29" t="s">
        <v>36</v>
      </c>
      <c r="R830" s="79" t="s">
        <v>37</v>
      </c>
    </row>
    <row r="831" spans="1:18" s="28" customFormat="1" ht="135" x14ac:dyDescent="0.25">
      <c r="A831" s="77" t="s">
        <v>48</v>
      </c>
      <c r="B831" s="31" t="s">
        <v>49</v>
      </c>
      <c r="C831" s="31" t="s">
        <v>50</v>
      </c>
      <c r="D831" s="31" t="s">
        <v>51</v>
      </c>
      <c r="E831" s="31" t="s">
        <v>52</v>
      </c>
      <c r="F831" s="31">
        <v>72102900</v>
      </c>
      <c r="G831" s="49" t="s">
        <v>830</v>
      </c>
      <c r="H831" s="31" t="s">
        <v>697</v>
      </c>
      <c r="I831" s="31" t="s">
        <v>31</v>
      </c>
      <c r="J831" s="31" t="s">
        <v>39</v>
      </c>
      <c r="K831" s="31" t="s">
        <v>64</v>
      </c>
      <c r="L831" s="26">
        <v>2</v>
      </c>
      <c r="M831" s="53" t="s">
        <v>37</v>
      </c>
      <c r="N831" s="30">
        <v>15000000</v>
      </c>
      <c r="O831" s="31" t="s">
        <v>55</v>
      </c>
      <c r="P831" s="114" t="s">
        <v>691</v>
      </c>
      <c r="Q831" s="29" t="s">
        <v>36</v>
      </c>
      <c r="R831" s="79" t="s">
        <v>37</v>
      </c>
    </row>
    <row r="832" spans="1:18" s="28" customFormat="1" ht="135" x14ac:dyDescent="0.25">
      <c r="A832" s="77" t="s">
        <v>48</v>
      </c>
      <c r="B832" s="31" t="s">
        <v>49</v>
      </c>
      <c r="C832" s="31" t="s">
        <v>50</v>
      </c>
      <c r="D832" s="31" t="s">
        <v>51</v>
      </c>
      <c r="E832" s="31" t="s">
        <v>52</v>
      </c>
      <c r="F832" s="31">
        <v>72102900</v>
      </c>
      <c r="G832" s="49" t="s">
        <v>831</v>
      </c>
      <c r="H832" s="31" t="s">
        <v>697</v>
      </c>
      <c r="I832" s="31" t="s">
        <v>31</v>
      </c>
      <c r="J832" s="31" t="s">
        <v>39</v>
      </c>
      <c r="K832" s="31" t="s">
        <v>64</v>
      </c>
      <c r="L832" s="26">
        <v>2</v>
      </c>
      <c r="M832" s="53" t="s">
        <v>37</v>
      </c>
      <c r="N832" s="30">
        <v>15000000</v>
      </c>
      <c r="O832" s="31" t="s">
        <v>55</v>
      </c>
      <c r="P832" s="114" t="s">
        <v>691</v>
      </c>
      <c r="Q832" s="29" t="s">
        <v>36</v>
      </c>
      <c r="R832" s="79" t="s">
        <v>37</v>
      </c>
    </row>
    <row r="833" spans="1:18" s="28" customFormat="1" ht="135" x14ac:dyDescent="0.25">
      <c r="A833" s="77" t="s">
        <v>48</v>
      </c>
      <c r="B833" s="31" t="s">
        <v>49</v>
      </c>
      <c r="C833" s="31" t="s">
        <v>50</v>
      </c>
      <c r="D833" s="31" t="s">
        <v>51</v>
      </c>
      <c r="E833" s="31" t="s">
        <v>52</v>
      </c>
      <c r="F833" s="31">
        <v>72102900</v>
      </c>
      <c r="G833" s="49" t="s">
        <v>832</v>
      </c>
      <c r="H833" s="31" t="s">
        <v>697</v>
      </c>
      <c r="I833" s="31" t="s">
        <v>31</v>
      </c>
      <c r="J833" s="31" t="s">
        <v>39</v>
      </c>
      <c r="K833" s="31" t="s">
        <v>64</v>
      </c>
      <c r="L833" s="26">
        <v>2</v>
      </c>
      <c r="M833" s="53" t="s">
        <v>37</v>
      </c>
      <c r="N833" s="30">
        <v>15000000</v>
      </c>
      <c r="O833" s="31" t="s">
        <v>55</v>
      </c>
      <c r="P833" s="114" t="s">
        <v>691</v>
      </c>
      <c r="Q833" s="29" t="s">
        <v>36</v>
      </c>
      <c r="R833" s="79" t="s">
        <v>37</v>
      </c>
    </row>
    <row r="834" spans="1:18" s="28" customFormat="1" ht="135" x14ac:dyDescent="0.25">
      <c r="A834" s="77" t="s">
        <v>48</v>
      </c>
      <c r="B834" s="31" t="s">
        <v>49</v>
      </c>
      <c r="C834" s="31" t="s">
        <v>50</v>
      </c>
      <c r="D834" s="31" t="s">
        <v>51</v>
      </c>
      <c r="E834" s="31" t="s">
        <v>52</v>
      </c>
      <c r="F834" s="31">
        <v>72102900</v>
      </c>
      <c r="G834" s="49" t="s">
        <v>833</v>
      </c>
      <c r="H834" s="31" t="s">
        <v>697</v>
      </c>
      <c r="I834" s="31" t="s">
        <v>31</v>
      </c>
      <c r="J834" s="31" t="s">
        <v>39</v>
      </c>
      <c r="K834" s="31" t="s">
        <v>64</v>
      </c>
      <c r="L834" s="26">
        <v>2</v>
      </c>
      <c r="M834" s="53" t="s">
        <v>37</v>
      </c>
      <c r="N834" s="30">
        <v>15000000</v>
      </c>
      <c r="O834" s="31" t="s">
        <v>55</v>
      </c>
      <c r="P834" s="114" t="s">
        <v>691</v>
      </c>
      <c r="Q834" s="29" t="s">
        <v>36</v>
      </c>
      <c r="R834" s="79" t="s">
        <v>37</v>
      </c>
    </row>
    <row r="835" spans="1:18" s="28" customFormat="1" ht="135" x14ac:dyDescent="0.25">
      <c r="A835" s="77" t="s">
        <v>48</v>
      </c>
      <c r="B835" s="31" t="s">
        <v>49</v>
      </c>
      <c r="C835" s="31" t="s">
        <v>50</v>
      </c>
      <c r="D835" s="31" t="s">
        <v>51</v>
      </c>
      <c r="E835" s="31" t="s">
        <v>52</v>
      </c>
      <c r="F835" s="31">
        <v>80111600</v>
      </c>
      <c r="G835" s="49" t="s">
        <v>834</v>
      </c>
      <c r="H835" s="31" t="s">
        <v>30</v>
      </c>
      <c r="I835" s="31" t="s">
        <v>31</v>
      </c>
      <c r="J835" s="31" t="s">
        <v>125</v>
      </c>
      <c r="K835" s="31" t="s">
        <v>91</v>
      </c>
      <c r="L835" s="26">
        <v>1</v>
      </c>
      <c r="M835" s="32">
        <v>2500000</v>
      </c>
      <c r="N835" s="30">
        <v>2500000</v>
      </c>
      <c r="O835" s="31" t="s">
        <v>55</v>
      </c>
      <c r="P835" s="31" t="s">
        <v>35</v>
      </c>
      <c r="Q835" s="29" t="s">
        <v>36</v>
      </c>
      <c r="R835" s="79" t="s">
        <v>37</v>
      </c>
    </row>
    <row r="836" spans="1:18" s="28" customFormat="1" ht="135" x14ac:dyDescent="0.25">
      <c r="A836" s="77" t="s">
        <v>48</v>
      </c>
      <c r="B836" s="31" t="s">
        <v>49</v>
      </c>
      <c r="C836" s="31" t="s">
        <v>50</v>
      </c>
      <c r="D836" s="31" t="s">
        <v>51</v>
      </c>
      <c r="E836" s="31" t="s">
        <v>52</v>
      </c>
      <c r="F836" s="31">
        <v>80111600</v>
      </c>
      <c r="G836" s="49" t="s">
        <v>835</v>
      </c>
      <c r="H836" s="31" t="s">
        <v>30</v>
      </c>
      <c r="I836" s="31" t="s">
        <v>31</v>
      </c>
      <c r="J836" s="31" t="s">
        <v>125</v>
      </c>
      <c r="K836" s="31" t="s">
        <v>91</v>
      </c>
      <c r="L836" s="26">
        <v>2</v>
      </c>
      <c r="M836" s="32">
        <v>4500000</v>
      </c>
      <c r="N836" s="30">
        <v>9000000</v>
      </c>
      <c r="O836" s="31" t="s">
        <v>55</v>
      </c>
      <c r="P836" s="114" t="s">
        <v>691</v>
      </c>
      <c r="Q836" s="29" t="s">
        <v>36</v>
      </c>
      <c r="R836" s="79" t="s">
        <v>37</v>
      </c>
    </row>
    <row r="837" spans="1:18" s="28" customFormat="1" ht="135" x14ac:dyDescent="0.25">
      <c r="A837" s="77" t="s">
        <v>48</v>
      </c>
      <c r="B837" s="31" t="s">
        <v>49</v>
      </c>
      <c r="C837" s="31" t="s">
        <v>50</v>
      </c>
      <c r="D837" s="31" t="s">
        <v>51</v>
      </c>
      <c r="E837" s="31" t="s">
        <v>52</v>
      </c>
      <c r="F837" s="31">
        <v>80111600</v>
      </c>
      <c r="G837" s="49" t="s">
        <v>836</v>
      </c>
      <c r="H837" s="31" t="s">
        <v>30</v>
      </c>
      <c r="I837" s="31" t="s">
        <v>31</v>
      </c>
      <c r="J837" s="31" t="s">
        <v>125</v>
      </c>
      <c r="K837" s="31" t="s">
        <v>91</v>
      </c>
      <c r="L837" s="26">
        <v>1.5</v>
      </c>
      <c r="M837" s="32">
        <v>5000000</v>
      </c>
      <c r="N837" s="30">
        <v>7500000</v>
      </c>
      <c r="O837" s="31" t="s">
        <v>55</v>
      </c>
      <c r="P837" s="114" t="s">
        <v>691</v>
      </c>
      <c r="Q837" s="29" t="s">
        <v>36</v>
      </c>
      <c r="R837" s="79" t="s">
        <v>37</v>
      </c>
    </row>
    <row r="838" spans="1:18" s="28" customFormat="1" ht="135" x14ac:dyDescent="0.25">
      <c r="A838" s="77" t="s">
        <v>48</v>
      </c>
      <c r="B838" s="31" t="s">
        <v>49</v>
      </c>
      <c r="C838" s="31" t="s">
        <v>50</v>
      </c>
      <c r="D838" s="31" t="s">
        <v>51</v>
      </c>
      <c r="E838" s="31" t="s">
        <v>52</v>
      </c>
      <c r="F838" s="31">
        <v>80111600</v>
      </c>
      <c r="G838" s="49" t="s">
        <v>695</v>
      </c>
      <c r="H838" s="31" t="s">
        <v>30</v>
      </c>
      <c r="I838" s="31" t="s">
        <v>31</v>
      </c>
      <c r="J838" s="31" t="s">
        <v>39</v>
      </c>
      <c r="K838" s="31" t="s">
        <v>64</v>
      </c>
      <c r="L838" s="26">
        <v>1.5</v>
      </c>
      <c r="M838" s="32">
        <v>4000000</v>
      </c>
      <c r="N838" s="30">
        <v>6000000</v>
      </c>
      <c r="O838" s="31" t="s">
        <v>55</v>
      </c>
      <c r="P838" s="114" t="s">
        <v>691</v>
      </c>
      <c r="Q838" s="29" t="s">
        <v>36</v>
      </c>
      <c r="R838" s="79" t="s">
        <v>37</v>
      </c>
    </row>
    <row r="839" spans="1:18" s="28" customFormat="1" ht="135" x14ac:dyDescent="0.25">
      <c r="A839" s="77" t="s">
        <v>48</v>
      </c>
      <c r="B839" s="31" t="s">
        <v>49</v>
      </c>
      <c r="C839" s="31" t="s">
        <v>50</v>
      </c>
      <c r="D839" s="31" t="s">
        <v>51</v>
      </c>
      <c r="E839" s="31" t="s">
        <v>52</v>
      </c>
      <c r="F839" s="31" t="s">
        <v>688</v>
      </c>
      <c r="G839" s="49" t="s">
        <v>837</v>
      </c>
      <c r="H839" s="31" t="s">
        <v>30</v>
      </c>
      <c r="I839" s="31" t="s">
        <v>550</v>
      </c>
      <c r="J839" s="31" t="s">
        <v>63</v>
      </c>
      <c r="K839" s="31" t="s">
        <v>39</v>
      </c>
      <c r="L839" s="26">
        <v>2</v>
      </c>
      <c r="M839" s="53" t="s">
        <v>37</v>
      </c>
      <c r="N839" s="30">
        <v>20000000</v>
      </c>
      <c r="O839" s="31" t="s">
        <v>55</v>
      </c>
      <c r="P839" s="114" t="s">
        <v>691</v>
      </c>
      <c r="Q839" s="29" t="s">
        <v>36</v>
      </c>
      <c r="R839" s="79" t="s">
        <v>37</v>
      </c>
    </row>
    <row r="840" spans="1:18" s="54" customFormat="1" ht="105" x14ac:dyDescent="0.25">
      <c r="A840" s="84" t="s">
        <v>48</v>
      </c>
      <c r="B840" s="25" t="s">
        <v>313</v>
      </c>
      <c r="C840" s="25" t="s">
        <v>314</v>
      </c>
      <c r="D840" s="25" t="s">
        <v>315</v>
      </c>
      <c r="E840" s="25" t="s">
        <v>316</v>
      </c>
      <c r="F840" s="31">
        <v>80111600</v>
      </c>
      <c r="G840" s="49" t="s">
        <v>838</v>
      </c>
      <c r="H840" s="25" t="s">
        <v>43</v>
      </c>
      <c r="I840" s="25" t="s">
        <v>31</v>
      </c>
      <c r="J840" s="31" t="s">
        <v>125</v>
      </c>
      <c r="K840" s="31" t="s">
        <v>91</v>
      </c>
      <c r="L840" s="26">
        <v>4</v>
      </c>
      <c r="M840" s="32">
        <v>5000000</v>
      </c>
      <c r="N840" s="30">
        <v>20000000</v>
      </c>
      <c r="O840" s="25" t="s">
        <v>354</v>
      </c>
      <c r="P840" s="25" t="s">
        <v>35</v>
      </c>
      <c r="Q840" s="52" t="s">
        <v>36</v>
      </c>
      <c r="R840" s="85" t="s">
        <v>37</v>
      </c>
    </row>
    <row r="841" spans="1:18" s="54" customFormat="1" ht="105" x14ac:dyDescent="0.25">
      <c r="A841" s="84" t="s">
        <v>48</v>
      </c>
      <c r="B841" s="25" t="s">
        <v>313</v>
      </c>
      <c r="C841" s="25" t="s">
        <v>314</v>
      </c>
      <c r="D841" s="25" t="s">
        <v>315</v>
      </c>
      <c r="E841" s="25" t="s">
        <v>316</v>
      </c>
      <c r="F841" s="31">
        <v>80111600</v>
      </c>
      <c r="G841" s="49" t="s">
        <v>838</v>
      </c>
      <c r="H841" s="25" t="s">
        <v>43</v>
      </c>
      <c r="I841" s="25" t="s">
        <v>31</v>
      </c>
      <c r="J841" s="31" t="s">
        <v>125</v>
      </c>
      <c r="K841" s="31" t="s">
        <v>91</v>
      </c>
      <c r="L841" s="26">
        <v>4</v>
      </c>
      <c r="M841" s="32">
        <v>5000000</v>
      </c>
      <c r="N841" s="30">
        <v>20000000</v>
      </c>
      <c r="O841" s="25" t="s">
        <v>354</v>
      </c>
      <c r="P841" s="25" t="s">
        <v>35</v>
      </c>
      <c r="Q841" s="52" t="s">
        <v>36</v>
      </c>
      <c r="R841" s="85" t="s">
        <v>37</v>
      </c>
    </row>
    <row r="842" spans="1:18" s="54" customFormat="1" ht="120" x14ac:dyDescent="0.25">
      <c r="A842" s="84" t="s">
        <v>48</v>
      </c>
      <c r="B842" s="25" t="s">
        <v>49</v>
      </c>
      <c r="C842" s="25" t="s">
        <v>117</v>
      </c>
      <c r="D842" s="25" t="s">
        <v>127</v>
      </c>
      <c r="E842" s="25" t="s">
        <v>128</v>
      </c>
      <c r="F842" s="31">
        <v>52161505</v>
      </c>
      <c r="G842" s="49" t="s">
        <v>839</v>
      </c>
      <c r="H842" s="31" t="s">
        <v>719</v>
      </c>
      <c r="I842" s="25" t="s">
        <v>195</v>
      </c>
      <c r="J842" s="31" t="s">
        <v>39</v>
      </c>
      <c r="K842" s="31" t="s">
        <v>64</v>
      </c>
      <c r="L842" s="26">
        <v>1</v>
      </c>
      <c r="M842" s="53" t="s">
        <v>37</v>
      </c>
      <c r="N842" s="30">
        <v>146674964</v>
      </c>
      <c r="O842" s="25" t="s">
        <v>121</v>
      </c>
      <c r="P842" s="114" t="s">
        <v>721</v>
      </c>
      <c r="Q842" s="52" t="s">
        <v>36</v>
      </c>
      <c r="R842" s="85" t="s">
        <v>37</v>
      </c>
    </row>
    <row r="843" spans="1:18" s="37" customFormat="1" ht="120" x14ac:dyDescent="0.25">
      <c r="A843" s="77" t="s">
        <v>48</v>
      </c>
      <c r="B843" s="31" t="s">
        <v>49</v>
      </c>
      <c r="C843" s="31" t="s">
        <v>253</v>
      </c>
      <c r="D843" s="31" t="s">
        <v>302</v>
      </c>
      <c r="E843" s="31" t="s">
        <v>303</v>
      </c>
      <c r="F843" s="31">
        <v>80111600</v>
      </c>
      <c r="G843" s="49" t="s">
        <v>840</v>
      </c>
      <c r="H843" s="31" t="s">
        <v>30</v>
      </c>
      <c r="I843" s="31" t="s">
        <v>31</v>
      </c>
      <c r="J843" s="31" t="s">
        <v>817</v>
      </c>
      <c r="K843" s="31" t="s">
        <v>38</v>
      </c>
      <c r="L843" s="26">
        <v>5</v>
      </c>
      <c r="M843" s="32">
        <v>5040000</v>
      </c>
      <c r="N843" s="30">
        <f t="shared" ref="N843" si="156">M843*L843</f>
        <v>25200000</v>
      </c>
      <c r="O843" s="43" t="s">
        <v>258</v>
      </c>
      <c r="P843" s="31" t="s">
        <v>35</v>
      </c>
      <c r="Q843" s="26" t="s">
        <v>36</v>
      </c>
      <c r="R843" s="78" t="s">
        <v>37</v>
      </c>
    </row>
    <row r="844" spans="1:18" s="37" customFormat="1" ht="120" x14ac:dyDescent="0.25">
      <c r="A844" s="77" t="s">
        <v>48</v>
      </c>
      <c r="B844" s="31" t="s">
        <v>49</v>
      </c>
      <c r="C844" s="31" t="s">
        <v>253</v>
      </c>
      <c r="D844" s="31" t="s">
        <v>302</v>
      </c>
      <c r="E844" s="31" t="s">
        <v>303</v>
      </c>
      <c r="F844" s="31">
        <v>80111600</v>
      </c>
      <c r="G844" s="49" t="s">
        <v>841</v>
      </c>
      <c r="H844" s="31" t="s">
        <v>43</v>
      </c>
      <c r="I844" s="31" t="s">
        <v>31</v>
      </c>
      <c r="J844" s="31" t="s">
        <v>817</v>
      </c>
      <c r="K844" s="31" t="s">
        <v>38</v>
      </c>
      <c r="L844" s="26">
        <v>5</v>
      </c>
      <c r="M844" s="32">
        <v>5040000</v>
      </c>
      <c r="N844" s="30">
        <f t="shared" ref="N844" si="157">M844*L844</f>
        <v>25200000</v>
      </c>
      <c r="O844" s="43" t="s">
        <v>258</v>
      </c>
      <c r="P844" s="31" t="s">
        <v>35</v>
      </c>
      <c r="Q844" s="26" t="s">
        <v>36</v>
      </c>
      <c r="R844" s="78" t="s">
        <v>37</v>
      </c>
    </row>
    <row r="845" spans="1:18" s="37" customFormat="1" ht="120" x14ac:dyDescent="0.25">
      <c r="A845" s="77" t="s">
        <v>48</v>
      </c>
      <c r="B845" s="31" t="s">
        <v>49</v>
      </c>
      <c r="C845" s="31" t="s">
        <v>253</v>
      </c>
      <c r="D845" s="31" t="s">
        <v>302</v>
      </c>
      <c r="E845" s="31" t="s">
        <v>303</v>
      </c>
      <c r="F845" s="31">
        <v>80111600</v>
      </c>
      <c r="G845" s="49" t="s">
        <v>842</v>
      </c>
      <c r="H845" s="31" t="s">
        <v>43</v>
      </c>
      <c r="I845" s="31" t="s">
        <v>31</v>
      </c>
      <c r="J845" s="31" t="s">
        <v>39</v>
      </c>
      <c r="K845" s="31" t="s">
        <v>64</v>
      </c>
      <c r="L845" s="26">
        <v>3.5</v>
      </c>
      <c r="M845" s="32">
        <v>6177286</v>
      </c>
      <c r="N845" s="30">
        <f>M845*L845-1</f>
        <v>21620500</v>
      </c>
      <c r="O845" s="43" t="s">
        <v>258</v>
      </c>
      <c r="P845" s="31" t="s">
        <v>35</v>
      </c>
      <c r="Q845" s="26" t="s">
        <v>36</v>
      </c>
      <c r="R845" s="78" t="s">
        <v>37</v>
      </c>
    </row>
    <row r="846" spans="1:18" s="37" customFormat="1" ht="120" x14ac:dyDescent="0.25">
      <c r="A846" s="77" t="s">
        <v>48</v>
      </c>
      <c r="B846" s="31" t="s">
        <v>49</v>
      </c>
      <c r="C846" s="31" t="s">
        <v>117</v>
      </c>
      <c r="D846" s="49" t="s">
        <v>118</v>
      </c>
      <c r="E846" s="49" t="s">
        <v>119</v>
      </c>
      <c r="F846" s="31">
        <v>80111600</v>
      </c>
      <c r="G846" s="49" t="s">
        <v>843</v>
      </c>
      <c r="H846" s="31" t="s">
        <v>43</v>
      </c>
      <c r="I846" s="31" t="s">
        <v>31</v>
      </c>
      <c r="J846" s="31" t="s">
        <v>136</v>
      </c>
      <c r="K846" s="31" t="s">
        <v>844</v>
      </c>
      <c r="L846" s="26">
        <v>2</v>
      </c>
      <c r="M846" s="32">
        <v>8019000</v>
      </c>
      <c r="N846" s="30">
        <f>+M846*L846</f>
        <v>16038000</v>
      </c>
      <c r="O846" s="31" t="s">
        <v>121</v>
      </c>
      <c r="P846" s="31" t="s">
        <v>35</v>
      </c>
      <c r="Q846" s="26" t="s">
        <v>36</v>
      </c>
      <c r="R846" s="78" t="s">
        <v>37</v>
      </c>
    </row>
    <row r="847" spans="1:18" s="37" customFormat="1" ht="120" x14ac:dyDescent="0.25">
      <c r="A847" s="77" t="s">
        <v>48</v>
      </c>
      <c r="B847" s="31" t="s">
        <v>49</v>
      </c>
      <c r="C847" s="31" t="s">
        <v>117</v>
      </c>
      <c r="D847" s="31" t="s">
        <v>127</v>
      </c>
      <c r="E847" s="31" t="s">
        <v>128</v>
      </c>
      <c r="F847" s="31">
        <v>80111600</v>
      </c>
      <c r="G847" s="49" t="s">
        <v>845</v>
      </c>
      <c r="H847" s="31" t="s">
        <v>43</v>
      </c>
      <c r="I847" s="31" t="s">
        <v>31</v>
      </c>
      <c r="J847" s="31" t="s">
        <v>38</v>
      </c>
      <c r="K847" s="31" t="s">
        <v>38</v>
      </c>
      <c r="L847" s="26">
        <v>4.5</v>
      </c>
      <c r="M847" s="32">
        <v>5000000</v>
      </c>
      <c r="N847" s="30">
        <f>+M847*L847</f>
        <v>22500000</v>
      </c>
      <c r="O847" s="31" t="s">
        <v>121</v>
      </c>
      <c r="P847" s="31" t="s">
        <v>35</v>
      </c>
      <c r="Q847" s="26" t="s">
        <v>36</v>
      </c>
      <c r="R847" s="78" t="s">
        <v>37</v>
      </c>
    </row>
    <row r="848" spans="1:18" s="37" customFormat="1" ht="105" x14ac:dyDescent="0.25">
      <c r="A848" s="77" t="s">
        <v>48</v>
      </c>
      <c r="B848" s="31" t="s">
        <v>313</v>
      </c>
      <c r="C848" s="31" t="s">
        <v>314</v>
      </c>
      <c r="D848" s="31" t="s">
        <v>361</v>
      </c>
      <c r="E848" s="31" t="s">
        <v>362</v>
      </c>
      <c r="F848" s="31">
        <v>80111600</v>
      </c>
      <c r="G848" s="49" t="s">
        <v>846</v>
      </c>
      <c r="H848" s="31" t="s">
        <v>43</v>
      </c>
      <c r="I848" s="31" t="s">
        <v>31</v>
      </c>
      <c r="J848" s="31" t="s">
        <v>106</v>
      </c>
      <c r="K848" s="31" t="s">
        <v>100</v>
      </c>
      <c r="L848" s="26">
        <v>1.5</v>
      </c>
      <c r="M848" s="32">
        <v>5000000</v>
      </c>
      <c r="N848" s="30">
        <f t="shared" ref="N848" si="158">+L848*M848</f>
        <v>7500000</v>
      </c>
      <c r="O848" s="36" t="s">
        <v>410</v>
      </c>
      <c r="P848" s="31" t="s">
        <v>35</v>
      </c>
      <c r="Q848" s="26" t="s">
        <v>36</v>
      </c>
      <c r="R848" s="78" t="s">
        <v>37</v>
      </c>
    </row>
    <row r="849" spans="1:18" s="37" customFormat="1" ht="105" x14ac:dyDescent="0.25">
      <c r="A849" s="77" t="s">
        <v>48</v>
      </c>
      <c r="B849" s="31" t="s">
        <v>313</v>
      </c>
      <c r="C849" s="31" t="s">
        <v>314</v>
      </c>
      <c r="D849" s="31" t="s">
        <v>361</v>
      </c>
      <c r="E849" s="31" t="s">
        <v>362</v>
      </c>
      <c r="F849" s="31">
        <v>80111600</v>
      </c>
      <c r="G849" s="49" t="s">
        <v>414</v>
      </c>
      <c r="H849" s="31" t="s">
        <v>43</v>
      </c>
      <c r="I849" s="31" t="s">
        <v>31</v>
      </c>
      <c r="J849" s="31" t="s">
        <v>106</v>
      </c>
      <c r="K849" s="31" t="s">
        <v>100</v>
      </c>
      <c r="L849" s="26">
        <v>2</v>
      </c>
      <c r="M849" s="32">
        <v>5000000</v>
      </c>
      <c r="N849" s="30">
        <f t="shared" ref="N849" si="159">+L849*M849</f>
        <v>10000000</v>
      </c>
      <c r="O849" s="36" t="s">
        <v>410</v>
      </c>
      <c r="P849" s="31" t="s">
        <v>35</v>
      </c>
      <c r="Q849" s="26" t="s">
        <v>36</v>
      </c>
      <c r="R849" s="78" t="s">
        <v>37</v>
      </c>
    </row>
    <row r="850" spans="1:18" s="37" customFormat="1" ht="105" x14ac:dyDescent="0.25">
      <c r="A850" s="77" t="s">
        <v>48</v>
      </c>
      <c r="B850" s="31" t="s">
        <v>313</v>
      </c>
      <c r="C850" s="31" t="s">
        <v>314</v>
      </c>
      <c r="D850" s="31" t="s">
        <v>315</v>
      </c>
      <c r="E850" s="31" t="s">
        <v>376</v>
      </c>
      <c r="F850" s="31">
        <v>80111600</v>
      </c>
      <c r="G850" s="49" t="s">
        <v>847</v>
      </c>
      <c r="H850" s="31" t="s">
        <v>43</v>
      </c>
      <c r="I850" s="31" t="s">
        <v>31</v>
      </c>
      <c r="J850" s="31" t="s">
        <v>100</v>
      </c>
      <c r="K850" s="31" t="s">
        <v>100</v>
      </c>
      <c r="L850" s="26">
        <v>1</v>
      </c>
      <c r="M850" s="32">
        <v>5665000</v>
      </c>
      <c r="N850" s="30">
        <f>+M850*L850</f>
        <v>5665000</v>
      </c>
      <c r="O850" s="41" t="s">
        <v>378</v>
      </c>
      <c r="P850" s="31" t="s">
        <v>35</v>
      </c>
      <c r="Q850" s="26" t="s">
        <v>36</v>
      </c>
      <c r="R850" s="78" t="s">
        <v>37</v>
      </c>
    </row>
    <row r="851" spans="1:18" s="28" customFormat="1" ht="105" x14ac:dyDescent="0.25">
      <c r="A851" s="77" t="s">
        <v>48</v>
      </c>
      <c r="B851" s="31" t="s">
        <v>313</v>
      </c>
      <c r="C851" s="31" t="s">
        <v>314</v>
      </c>
      <c r="D851" s="31" t="s">
        <v>315</v>
      </c>
      <c r="E851" s="31" t="s">
        <v>316</v>
      </c>
      <c r="F851" s="31">
        <v>80111600</v>
      </c>
      <c r="G851" s="49" t="s">
        <v>848</v>
      </c>
      <c r="H851" s="31" t="s">
        <v>43</v>
      </c>
      <c r="I851" s="31" t="s">
        <v>31</v>
      </c>
      <c r="J851" s="31" t="s">
        <v>106</v>
      </c>
      <c r="K851" s="31" t="s">
        <v>100</v>
      </c>
      <c r="L851" s="26">
        <v>2</v>
      </c>
      <c r="M851" s="32">
        <v>6500000</v>
      </c>
      <c r="N851" s="30">
        <v>13000000</v>
      </c>
      <c r="O851" s="36" t="s">
        <v>334</v>
      </c>
      <c r="P851" s="31" t="s">
        <v>35</v>
      </c>
      <c r="Q851" s="26" t="s">
        <v>36</v>
      </c>
      <c r="R851" s="78" t="s">
        <v>37</v>
      </c>
    </row>
    <row r="852" spans="1:18" s="28" customFormat="1" ht="135" x14ac:dyDescent="0.25">
      <c r="A852" s="77" t="s">
        <v>48</v>
      </c>
      <c r="B852" s="31" t="s">
        <v>49</v>
      </c>
      <c r="C852" s="31" t="s">
        <v>50</v>
      </c>
      <c r="D852" s="31" t="s">
        <v>51</v>
      </c>
      <c r="E852" s="31" t="s">
        <v>52</v>
      </c>
      <c r="F852" s="31">
        <v>80111600</v>
      </c>
      <c r="G852" s="49" t="s">
        <v>849</v>
      </c>
      <c r="H852" s="25" t="s">
        <v>43</v>
      </c>
      <c r="I852" s="25" t="s">
        <v>31</v>
      </c>
      <c r="J852" s="31" t="s">
        <v>39</v>
      </c>
      <c r="K852" s="31" t="s">
        <v>39</v>
      </c>
      <c r="L852" s="26">
        <v>5</v>
      </c>
      <c r="M852" s="53">
        <v>5000000</v>
      </c>
      <c r="N852" s="30">
        <v>25000000</v>
      </c>
      <c r="O852" s="25" t="s">
        <v>55</v>
      </c>
      <c r="P852" s="29" t="s">
        <v>35</v>
      </c>
      <c r="Q852" s="29" t="s">
        <v>36</v>
      </c>
      <c r="R852" s="79" t="s">
        <v>37</v>
      </c>
    </row>
    <row r="853" spans="1:18" s="28" customFormat="1" ht="135" x14ac:dyDescent="0.25">
      <c r="A853" s="77" t="s">
        <v>48</v>
      </c>
      <c r="B853" s="31" t="s">
        <v>49</v>
      </c>
      <c r="C853" s="31" t="s">
        <v>50</v>
      </c>
      <c r="D853" s="31" t="s">
        <v>51</v>
      </c>
      <c r="E853" s="31" t="s">
        <v>52</v>
      </c>
      <c r="F853" s="31">
        <v>80111600</v>
      </c>
      <c r="G853" s="49" t="s">
        <v>850</v>
      </c>
      <c r="H853" s="25" t="s">
        <v>475</v>
      </c>
      <c r="I853" s="25" t="s">
        <v>31</v>
      </c>
      <c r="J853" s="31" t="s">
        <v>38</v>
      </c>
      <c r="K853" s="31" t="s">
        <v>39</v>
      </c>
      <c r="L853" s="26">
        <v>6</v>
      </c>
      <c r="M853" s="53">
        <v>3421000</v>
      </c>
      <c r="N853" s="30">
        <v>20526000</v>
      </c>
      <c r="O853" s="25" t="s">
        <v>55</v>
      </c>
      <c r="P853" s="29" t="s">
        <v>35</v>
      </c>
      <c r="Q853" s="29" t="s">
        <v>36</v>
      </c>
      <c r="R853" s="79" t="s">
        <v>37</v>
      </c>
    </row>
    <row r="854" spans="1:18" s="28" customFormat="1" ht="135" x14ac:dyDescent="0.25">
      <c r="A854" s="77" t="s">
        <v>48</v>
      </c>
      <c r="B854" s="31" t="s">
        <v>49</v>
      </c>
      <c r="C854" s="31" t="s">
        <v>50</v>
      </c>
      <c r="D854" s="31" t="s">
        <v>51</v>
      </c>
      <c r="E854" s="31" t="s">
        <v>52</v>
      </c>
      <c r="F854" s="31">
        <v>80111600</v>
      </c>
      <c r="G854" s="49" t="s">
        <v>851</v>
      </c>
      <c r="H854" s="25" t="s">
        <v>30</v>
      </c>
      <c r="I854" s="25" t="s">
        <v>31</v>
      </c>
      <c r="J854" s="31" t="s">
        <v>106</v>
      </c>
      <c r="K854" s="31" t="s">
        <v>106</v>
      </c>
      <c r="L854" s="26">
        <v>5.5</v>
      </c>
      <c r="M854" s="53">
        <v>3400000</v>
      </c>
      <c r="N854" s="30">
        <v>18700000</v>
      </c>
      <c r="O854" s="25" t="s">
        <v>55</v>
      </c>
      <c r="P854" s="29" t="s">
        <v>35</v>
      </c>
      <c r="Q854" s="29" t="s">
        <v>36</v>
      </c>
      <c r="R854" s="79" t="s">
        <v>37</v>
      </c>
    </row>
    <row r="855" spans="1:18" s="28" customFormat="1" ht="135" x14ac:dyDescent="0.25">
      <c r="A855" s="77" t="s">
        <v>48</v>
      </c>
      <c r="B855" s="31" t="s">
        <v>49</v>
      </c>
      <c r="C855" s="31" t="s">
        <v>50</v>
      </c>
      <c r="D855" s="31" t="s">
        <v>51</v>
      </c>
      <c r="E855" s="31" t="s">
        <v>52</v>
      </c>
      <c r="F855" s="31">
        <v>80111600</v>
      </c>
      <c r="G855" s="49" t="s">
        <v>852</v>
      </c>
      <c r="H855" s="25" t="s">
        <v>30</v>
      </c>
      <c r="I855" s="25" t="s">
        <v>31</v>
      </c>
      <c r="J855" s="31" t="s">
        <v>106</v>
      </c>
      <c r="K855" s="31" t="s">
        <v>106</v>
      </c>
      <c r="L855" s="26">
        <v>5</v>
      </c>
      <c r="M855" s="53">
        <v>3421000</v>
      </c>
      <c r="N855" s="30">
        <v>17105000</v>
      </c>
      <c r="O855" s="25" t="s">
        <v>55</v>
      </c>
      <c r="P855" s="29" t="s">
        <v>35</v>
      </c>
      <c r="Q855" s="29" t="s">
        <v>36</v>
      </c>
      <c r="R855" s="79" t="s">
        <v>37</v>
      </c>
    </row>
    <row r="856" spans="1:18" s="28" customFormat="1" ht="135" x14ac:dyDescent="0.25">
      <c r="A856" s="77" t="s">
        <v>48</v>
      </c>
      <c r="B856" s="31" t="s">
        <v>49</v>
      </c>
      <c r="C856" s="31" t="s">
        <v>50</v>
      </c>
      <c r="D856" s="31" t="s">
        <v>51</v>
      </c>
      <c r="E856" s="31" t="s">
        <v>52</v>
      </c>
      <c r="F856" s="31">
        <v>80111600</v>
      </c>
      <c r="G856" s="49" t="s">
        <v>850</v>
      </c>
      <c r="H856" s="25" t="s">
        <v>43</v>
      </c>
      <c r="I856" s="25" t="s">
        <v>31</v>
      </c>
      <c r="J856" s="31" t="s">
        <v>38</v>
      </c>
      <c r="K856" s="31" t="s">
        <v>38</v>
      </c>
      <c r="L856" s="26">
        <v>6</v>
      </c>
      <c r="M856" s="53">
        <v>3421000</v>
      </c>
      <c r="N856" s="30">
        <v>20526000</v>
      </c>
      <c r="O856" s="25" t="s">
        <v>55</v>
      </c>
      <c r="P856" s="29" t="s">
        <v>35</v>
      </c>
      <c r="Q856" s="29" t="s">
        <v>36</v>
      </c>
      <c r="R856" s="79" t="s">
        <v>37</v>
      </c>
    </row>
    <row r="857" spans="1:18" s="28" customFormat="1" ht="135" x14ac:dyDescent="0.25">
      <c r="A857" s="77" t="s">
        <v>48</v>
      </c>
      <c r="B857" s="31" t="s">
        <v>49</v>
      </c>
      <c r="C857" s="31" t="s">
        <v>50</v>
      </c>
      <c r="D857" s="31" t="s">
        <v>51</v>
      </c>
      <c r="E857" s="31" t="s">
        <v>52</v>
      </c>
      <c r="F857" s="31">
        <v>80111600</v>
      </c>
      <c r="G857" s="49" t="s">
        <v>853</v>
      </c>
      <c r="H857" s="25" t="s">
        <v>475</v>
      </c>
      <c r="I857" s="25" t="s">
        <v>31</v>
      </c>
      <c r="J857" s="31" t="s">
        <v>38</v>
      </c>
      <c r="K857" s="31" t="s">
        <v>39</v>
      </c>
      <c r="L857" s="26">
        <v>6</v>
      </c>
      <c r="M857" s="53">
        <v>4000000</v>
      </c>
      <c r="N857" s="30">
        <v>24000000</v>
      </c>
      <c r="O857" s="25" t="s">
        <v>55</v>
      </c>
      <c r="P857" s="29" t="s">
        <v>35</v>
      </c>
      <c r="Q857" s="29" t="s">
        <v>36</v>
      </c>
      <c r="R857" s="79" t="s">
        <v>37</v>
      </c>
    </row>
    <row r="858" spans="1:18" s="28" customFormat="1" ht="135" x14ac:dyDescent="0.25">
      <c r="A858" s="77" t="s">
        <v>48</v>
      </c>
      <c r="B858" s="31" t="s">
        <v>49</v>
      </c>
      <c r="C858" s="31" t="s">
        <v>50</v>
      </c>
      <c r="D858" s="31" t="s">
        <v>51</v>
      </c>
      <c r="E858" s="31" t="s">
        <v>52</v>
      </c>
      <c r="F858" s="31">
        <v>80111600</v>
      </c>
      <c r="G858" s="49" t="s">
        <v>854</v>
      </c>
      <c r="H858" s="25" t="s">
        <v>43</v>
      </c>
      <c r="I858" s="25" t="s">
        <v>31</v>
      </c>
      <c r="J858" s="31" t="s">
        <v>38</v>
      </c>
      <c r="K858" s="31" t="s">
        <v>38</v>
      </c>
      <c r="L858" s="26">
        <v>6</v>
      </c>
      <c r="M858" s="53">
        <v>5000000</v>
      </c>
      <c r="N858" s="30">
        <v>30000000</v>
      </c>
      <c r="O858" s="25" t="s">
        <v>55</v>
      </c>
      <c r="P858" s="29" t="s">
        <v>35</v>
      </c>
      <c r="Q858" s="29" t="s">
        <v>36</v>
      </c>
      <c r="R858" s="79" t="s">
        <v>37</v>
      </c>
    </row>
    <row r="859" spans="1:18" s="28" customFormat="1" ht="135" x14ac:dyDescent="0.25">
      <c r="A859" s="77" t="s">
        <v>48</v>
      </c>
      <c r="B859" s="31" t="s">
        <v>49</v>
      </c>
      <c r="C859" s="31" t="s">
        <v>50</v>
      </c>
      <c r="D859" s="31" t="s">
        <v>51</v>
      </c>
      <c r="E859" s="31" t="s">
        <v>52</v>
      </c>
      <c r="F859" s="31">
        <v>80111600</v>
      </c>
      <c r="G859" s="49" t="s">
        <v>855</v>
      </c>
      <c r="H859" s="25" t="s">
        <v>475</v>
      </c>
      <c r="I859" s="25" t="s">
        <v>31</v>
      </c>
      <c r="J859" s="31" t="s">
        <v>38</v>
      </c>
      <c r="K859" s="31" t="s">
        <v>39</v>
      </c>
      <c r="L859" s="26">
        <v>6</v>
      </c>
      <c r="M859" s="53">
        <v>4800000</v>
      </c>
      <c r="N859" s="30">
        <v>28800000</v>
      </c>
      <c r="O859" s="25" t="s">
        <v>55</v>
      </c>
      <c r="P859" s="29" t="s">
        <v>35</v>
      </c>
      <c r="Q859" s="29" t="s">
        <v>36</v>
      </c>
      <c r="R859" s="79" t="s">
        <v>37</v>
      </c>
    </row>
    <row r="860" spans="1:18" s="28" customFormat="1" ht="135" x14ac:dyDescent="0.25">
      <c r="A860" s="77" t="s">
        <v>48</v>
      </c>
      <c r="B860" s="31" t="s">
        <v>49</v>
      </c>
      <c r="C860" s="31" t="s">
        <v>50</v>
      </c>
      <c r="D860" s="31" t="s">
        <v>51</v>
      </c>
      <c r="E860" s="31" t="s">
        <v>52</v>
      </c>
      <c r="F860" s="31">
        <v>80111600</v>
      </c>
      <c r="G860" s="49" t="s">
        <v>856</v>
      </c>
      <c r="H860" s="25" t="s">
        <v>43</v>
      </c>
      <c r="I860" s="25" t="s">
        <v>31</v>
      </c>
      <c r="J860" s="31" t="s">
        <v>38</v>
      </c>
      <c r="K860" s="31" t="s">
        <v>39</v>
      </c>
      <c r="L860" s="26">
        <v>6</v>
      </c>
      <c r="M860" s="53">
        <v>5000000</v>
      </c>
      <c r="N860" s="30">
        <v>30000000</v>
      </c>
      <c r="O860" s="25" t="s">
        <v>55</v>
      </c>
      <c r="P860" s="29" t="s">
        <v>35</v>
      </c>
      <c r="Q860" s="29" t="s">
        <v>36</v>
      </c>
      <c r="R860" s="79" t="s">
        <v>37</v>
      </c>
    </row>
    <row r="861" spans="1:18" s="28" customFormat="1" ht="135" x14ac:dyDescent="0.25">
      <c r="A861" s="77" t="s">
        <v>48</v>
      </c>
      <c r="B861" s="31" t="s">
        <v>49</v>
      </c>
      <c r="C861" s="31" t="s">
        <v>50</v>
      </c>
      <c r="D861" s="31" t="s">
        <v>51</v>
      </c>
      <c r="E861" s="31" t="s">
        <v>52</v>
      </c>
      <c r="F861" s="31">
        <v>80111600</v>
      </c>
      <c r="G861" s="49" t="s">
        <v>857</v>
      </c>
      <c r="H861" s="25" t="s">
        <v>30</v>
      </c>
      <c r="I861" s="25" t="s">
        <v>31</v>
      </c>
      <c r="J861" s="31" t="s">
        <v>38</v>
      </c>
      <c r="K861" s="31" t="s">
        <v>39</v>
      </c>
      <c r="L861" s="26">
        <v>6</v>
      </c>
      <c r="M861" s="53">
        <v>3421000</v>
      </c>
      <c r="N861" s="30">
        <v>20526000</v>
      </c>
      <c r="O861" s="25" t="s">
        <v>55</v>
      </c>
      <c r="P861" s="29" t="s">
        <v>35</v>
      </c>
      <c r="Q861" s="29" t="s">
        <v>36</v>
      </c>
      <c r="R861" s="79" t="s">
        <v>37</v>
      </c>
    </row>
    <row r="862" spans="1:18" s="28" customFormat="1" ht="120" x14ac:dyDescent="0.25">
      <c r="A862" s="77" t="s">
        <v>48</v>
      </c>
      <c r="B862" s="31" t="s">
        <v>49</v>
      </c>
      <c r="C862" s="31" t="s">
        <v>117</v>
      </c>
      <c r="D862" s="31" t="s">
        <v>127</v>
      </c>
      <c r="E862" s="31" t="s">
        <v>128</v>
      </c>
      <c r="F862" s="31" t="s">
        <v>497</v>
      </c>
      <c r="G862" s="49" t="s">
        <v>730</v>
      </c>
      <c r="H862" s="55" t="s">
        <v>858</v>
      </c>
      <c r="I862" s="55" t="s">
        <v>201</v>
      </c>
      <c r="J862" s="31" t="s">
        <v>125</v>
      </c>
      <c r="K862" s="31" t="s">
        <v>39</v>
      </c>
      <c r="L862" s="26">
        <v>1</v>
      </c>
      <c r="M862" s="53" t="s">
        <v>37</v>
      </c>
      <c r="N862" s="30">
        <v>28000000</v>
      </c>
      <c r="O862" s="59" t="s">
        <v>859</v>
      </c>
      <c r="P862" s="114" t="s">
        <v>721</v>
      </c>
      <c r="Q862" s="26" t="s">
        <v>36</v>
      </c>
      <c r="R862" s="78" t="s">
        <v>37</v>
      </c>
    </row>
    <row r="863" spans="1:18" s="28" customFormat="1" ht="120" x14ac:dyDescent="0.25">
      <c r="A863" s="77" t="s">
        <v>48</v>
      </c>
      <c r="B863" s="31" t="s">
        <v>49</v>
      </c>
      <c r="C863" s="31" t="s">
        <v>117</v>
      </c>
      <c r="D863" s="31" t="s">
        <v>127</v>
      </c>
      <c r="E863" s="31" t="s">
        <v>128</v>
      </c>
      <c r="F863" s="31" t="s">
        <v>860</v>
      </c>
      <c r="G863" s="49" t="s">
        <v>861</v>
      </c>
      <c r="H863" s="55" t="s">
        <v>719</v>
      </c>
      <c r="I863" s="55" t="s">
        <v>862</v>
      </c>
      <c r="J863" s="31" t="s">
        <v>39</v>
      </c>
      <c r="K863" s="31" t="s">
        <v>64</v>
      </c>
      <c r="L863" s="26">
        <v>1</v>
      </c>
      <c r="M863" s="53" t="s">
        <v>37</v>
      </c>
      <c r="N863" s="30">
        <v>43893037</v>
      </c>
      <c r="O863" s="59" t="s">
        <v>859</v>
      </c>
      <c r="P863" s="114" t="s">
        <v>721</v>
      </c>
      <c r="Q863" s="26" t="s">
        <v>36</v>
      </c>
      <c r="R863" s="78" t="s">
        <v>37</v>
      </c>
    </row>
    <row r="864" spans="1:18" s="28" customFormat="1" ht="105" x14ac:dyDescent="0.25">
      <c r="A864" s="77" t="s">
        <v>48</v>
      </c>
      <c r="B864" s="31" t="s">
        <v>49</v>
      </c>
      <c r="C864" s="31" t="s">
        <v>453</v>
      </c>
      <c r="D864" s="31" t="s">
        <v>51</v>
      </c>
      <c r="E864" s="31" t="s">
        <v>454</v>
      </c>
      <c r="F864" s="31">
        <v>80111600</v>
      </c>
      <c r="G864" s="49" t="s">
        <v>863</v>
      </c>
      <c r="H864" s="55" t="s">
        <v>30</v>
      </c>
      <c r="I864" s="55" t="s">
        <v>31</v>
      </c>
      <c r="J864" s="31" t="s">
        <v>39</v>
      </c>
      <c r="K864" s="31" t="s">
        <v>106</v>
      </c>
      <c r="L864" s="26">
        <v>5</v>
      </c>
      <c r="M864" s="53">
        <v>3421000</v>
      </c>
      <c r="N864" s="30">
        <v>17105000</v>
      </c>
      <c r="O864" s="55" t="s">
        <v>456</v>
      </c>
      <c r="P864" s="31" t="s">
        <v>35</v>
      </c>
      <c r="Q864" s="26" t="s">
        <v>36</v>
      </c>
      <c r="R864" s="78" t="s">
        <v>37</v>
      </c>
    </row>
    <row r="865" spans="1:18" s="28" customFormat="1" ht="120" x14ac:dyDescent="0.25">
      <c r="A865" s="77" t="s">
        <v>48</v>
      </c>
      <c r="B865" s="31" t="s">
        <v>49</v>
      </c>
      <c r="C865" s="31" t="s">
        <v>253</v>
      </c>
      <c r="D865" s="31" t="s">
        <v>302</v>
      </c>
      <c r="E865" s="31" t="s">
        <v>303</v>
      </c>
      <c r="F865" s="31" t="s">
        <v>864</v>
      </c>
      <c r="G865" s="49" t="s">
        <v>734</v>
      </c>
      <c r="H865" s="31" t="s">
        <v>30</v>
      </c>
      <c r="I865" s="31" t="s">
        <v>865</v>
      </c>
      <c r="J865" s="31" t="s">
        <v>38</v>
      </c>
      <c r="K865" s="31" t="s">
        <v>39</v>
      </c>
      <c r="L865" s="26">
        <v>1</v>
      </c>
      <c r="M865" s="53" t="s">
        <v>37</v>
      </c>
      <c r="N865" s="30">
        <v>83500000</v>
      </c>
      <c r="O865" s="31" t="s">
        <v>258</v>
      </c>
      <c r="P865" s="31" t="s">
        <v>35</v>
      </c>
      <c r="Q865" s="26" t="s">
        <v>36</v>
      </c>
      <c r="R865" s="78" t="s">
        <v>37</v>
      </c>
    </row>
    <row r="866" spans="1:18" s="28" customFormat="1" ht="120" x14ac:dyDescent="0.25">
      <c r="A866" s="77" t="s">
        <v>48</v>
      </c>
      <c r="B866" s="31" t="s">
        <v>49</v>
      </c>
      <c r="C866" s="31" t="s">
        <v>117</v>
      </c>
      <c r="D866" s="31" t="s">
        <v>127</v>
      </c>
      <c r="E866" s="31" t="s">
        <v>128</v>
      </c>
      <c r="F866" s="31">
        <v>80111600</v>
      </c>
      <c r="G866" s="49" t="s">
        <v>866</v>
      </c>
      <c r="H866" s="25" t="s">
        <v>43</v>
      </c>
      <c r="I866" s="25" t="s">
        <v>31</v>
      </c>
      <c r="J866" s="31" t="s">
        <v>136</v>
      </c>
      <c r="K866" s="31" t="s">
        <v>136</v>
      </c>
      <c r="L866" s="26" t="s">
        <v>867</v>
      </c>
      <c r="M866" s="53">
        <v>3090000</v>
      </c>
      <c r="N866" s="30">
        <v>6489000</v>
      </c>
      <c r="O866" s="25" t="s">
        <v>121</v>
      </c>
      <c r="P866" s="31" t="s">
        <v>35</v>
      </c>
      <c r="Q866" s="26" t="s">
        <v>36</v>
      </c>
      <c r="R866" s="78" t="s">
        <v>37</v>
      </c>
    </row>
    <row r="867" spans="1:18" s="28" customFormat="1" ht="120" x14ac:dyDescent="0.25">
      <c r="A867" s="77" t="s">
        <v>48</v>
      </c>
      <c r="B867" s="31" t="s">
        <v>49</v>
      </c>
      <c r="C867" s="31" t="s">
        <v>117</v>
      </c>
      <c r="D867" s="31" t="s">
        <v>127</v>
      </c>
      <c r="E867" s="31" t="s">
        <v>128</v>
      </c>
      <c r="F867" s="31">
        <v>80111600</v>
      </c>
      <c r="G867" s="49" t="s">
        <v>868</v>
      </c>
      <c r="H867" s="25" t="s">
        <v>30</v>
      </c>
      <c r="I867" s="25" t="s">
        <v>31</v>
      </c>
      <c r="J867" s="31" t="s">
        <v>136</v>
      </c>
      <c r="K867" s="31" t="s">
        <v>136</v>
      </c>
      <c r="L867" s="26">
        <v>1</v>
      </c>
      <c r="M867" s="53">
        <v>6000000</v>
      </c>
      <c r="N867" s="30">
        <v>9000000</v>
      </c>
      <c r="O867" s="25" t="s">
        <v>121</v>
      </c>
      <c r="P867" s="31" t="s">
        <v>35</v>
      </c>
      <c r="Q867" s="26" t="s">
        <v>36</v>
      </c>
      <c r="R867" s="78" t="s">
        <v>37</v>
      </c>
    </row>
    <row r="868" spans="1:18" s="28" customFormat="1" ht="120" x14ac:dyDescent="0.25">
      <c r="A868" s="77" t="s">
        <v>48</v>
      </c>
      <c r="B868" s="31" t="s">
        <v>49</v>
      </c>
      <c r="C868" s="31" t="s">
        <v>117</v>
      </c>
      <c r="D868" s="31" t="s">
        <v>127</v>
      </c>
      <c r="E868" s="31" t="s">
        <v>128</v>
      </c>
      <c r="F868" s="31">
        <v>80111600</v>
      </c>
      <c r="G868" s="49" t="s">
        <v>367</v>
      </c>
      <c r="H868" s="25" t="s">
        <v>30</v>
      </c>
      <c r="I868" s="25" t="s">
        <v>31</v>
      </c>
      <c r="J868" s="31" t="s">
        <v>91</v>
      </c>
      <c r="K868" s="31" t="s">
        <v>39</v>
      </c>
      <c r="L868" s="26" t="s">
        <v>869</v>
      </c>
      <c r="M868" s="32">
        <v>4000000</v>
      </c>
      <c r="N868" s="30">
        <v>18000000</v>
      </c>
      <c r="O868" s="25" t="s">
        <v>121</v>
      </c>
      <c r="P868" s="31" t="s">
        <v>35</v>
      </c>
      <c r="Q868" s="26" t="s">
        <v>36</v>
      </c>
      <c r="R868" s="78" t="s">
        <v>37</v>
      </c>
    </row>
    <row r="869" spans="1:18" s="28" customFormat="1" ht="120" x14ac:dyDescent="0.25">
      <c r="A869" s="77" t="s">
        <v>48</v>
      </c>
      <c r="B869" s="31" t="s">
        <v>49</v>
      </c>
      <c r="C869" s="31" t="s">
        <v>117</v>
      </c>
      <c r="D869" s="31" t="s">
        <v>127</v>
      </c>
      <c r="E869" s="31" t="s">
        <v>128</v>
      </c>
      <c r="F869" s="31">
        <v>80111600</v>
      </c>
      <c r="G869" s="49" t="s">
        <v>372</v>
      </c>
      <c r="H869" s="25" t="s">
        <v>30</v>
      </c>
      <c r="I869" s="25" t="s">
        <v>31</v>
      </c>
      <c r="J869" s="31" t="s">
        <v>91</v>
      </c>
      <c r="K869" s="31" t="s">
        <v>39</v>
      </c>
      <c r="L869" s="26" t="s">
        <v>869</v>
      </c>
      <c r="M869" s="32">
        <v>3600000</v>
      </c>
      <c r="N869" s="30">
        <v>16200000</v>
      </c>
      <c r="O869" s="25" t="s">
        <v>121</v>
      </c>
      <c r="P869" s="31" t="s">
        <v>35</v>
      </c>
      <c r="Q869" s="26" t="s">
        <v>36</v>
      </c>
      <c r="R869" s="78" t="s">
        <v>37</v>
      </c>
    </row>
    <row r="870" spans="1:18" s="28" customFormat="1" ht="120" x14ac:dyDescent="0.25">
      <c r="A870" s="77" t="s">
        <v>48</v>
      </c>
      <c r="B870" s="31" t="s">
        <v>49</v>
      </c>
      <c r="C870" s="31" t="s">
        <v>117</v>
      </c>
      <c r="D870" s="31" t="s">
        <v>127</v>
      </c>
      <c r="E870" s="31" t="s">
        <v>128</v>
      </c>
      <c r="F870" s="31">
        <v>52161505</v>
      </c>
      <c r="G870" s="49" t="s">
        <v>870</v>
      </c>
      <c r="H870" s="25" t="s">
        <v>743</v>
      </c>
      <c r="I870" s="25" t="s">
        <v>195</v>
      </c>
      <c r="J870" s="31" t="s">
        <v>38</v>
      </c>
      <c r="K870" s="31" t="s">
        <v>91</v>
      </c>
      <c r="L870" s="26">
        <v>1</v>
      </c>
      <c r="M870" s="53" t="s">
        <v>37</v>
      </c>
      <c r="N870" s="30">
        <v>89000000</v>
      </c>
      <c r="O870" s="31" t="s">
        <v>871</v>
      </c>
      <c r="P870" s="29" t="s">
        <v>738</v>
      </c>
      <c r="Q870" s="26" t="s">
        <v>36</v>
      </c>
      <c r="R870" s="78" t="s">
        <v>37</v>
      </c>
    </row>
    <row r="871" spans="1:18" s="28" customFormat="1" ht="120" x14ac:dyDescent="0.25">
      <c r="A871" s="77" t="s">
        <v>48</v>
      </c>
      <c r="B871" s="31" t="s">
        <v>49</v>
      </c>
      <c r="C871" s="31" t="s">
        <v>117</v>
      </c>
      <c r="D871" s="31" t="s">
        <v>127</v>
      </c>
      <c r="E871" s="31" t="s">
        <v>128</v>
      </c>
      <c r="F871" s="26" t="s">
        <v>757</v>
      </c>
      <c r="G871" s="49" t="s">
        <v>734</v>
      </c>
      <c r="H871" s="25" t="s">
        <v>743</v>
      </c>
      <c r="I871" s="25" t="s">
        <v>872</v>
      </c>
      <c r="J871" s="31" t="s">
        <v>38</v>
      </c>
      <c r="K871" s="31" t="s">
        <v>39</v>
      </c>
      <c r="L871" s="26">
        <v>1</v>
      </c>
      <c r="M871" s="53" t="s">
        <v>37</v>
      </c>
      <c r="N871" s="30">
        <v>54611800</v>
      </c>
      <c r="O871" s="31" t="s">
        <v>871</v>
      </c>
      <c r="P871" s="29" t="s">
        <v>738</v>
      </c>
      <c r="Q871" s="26" t="s">
        <v>36</v>
      </c>
      <c r="R871" s="78" t="s">
        <v>37</v>
      </c>
    </row>
    <row r="872" spans="1:18" s="28" customFormat="1" ht="120" x14ac:dyDescent="0.25">
      <c r="A872" s="77" t="s">
        <v>492</v>
      </c>
      <c r="B872" s="31" t="s">
        <v>493</v>
      </c>
      <c r="C872" s="31" t="s">
        <v>494</v>
      </c>
      <c r="D872" s="31" t="s">
        <v>508</v>
      </c>
      <c r="E872" s="31" t="s">
        <v>610</v>
      </c>
      <c r="F872" s="26">
        <v>80111600</v>
      </c>
      <c r="G872" s="49" t="s">
        <v>873</v>
      </c>
      <c r="H872" s="31" t="s">
        <v>43</v>
      </c>
      <c r="I872" s="31" t="s">
        <v>31</v>
      </c>
      <c r="J872" s="31" t="s">
        <v>136</v>
      </c>
      <c r="K872" s="31" t="s">
        <v>136</v>
      </c>
      <c r="L872" s="26">
        <v>2</v>
      </c>
      <c r="M872" s="32">
        <v>4878600</v>
      </c>
      <c r="N872" s="30">
        <v>9757200</v>
      </c>
      <c r="O872" s="31" t="s">
        <v>449</v>
      </c>
      <c r="P872" s="31" t="s">
        <v>35</v>
      </c>
      <c r="Q872" s="26" t="s">
        <v>36</v>
      </c>
      <c r="R872" s="78" t="s">
        <v>37</v>
      </c>
    </row>
    <row r="873" spans="1:18" s="28" customFormat="1" ht="135" x14ac:dyDescent="0.25">
      <c r="A873" s="77" t="s">
        <v>492</v>
      </c>
      <c r="B873" s="31" t="s">
        <v>493</v>
      </c>
      <c r="C873" s="31" t="s">
        <v>494</v>
      </c>
      <c r="D873" s="31" t="s">
        <v>508</v>
      </c>
      <c r="E873" s="31" t="s">
        <v>610</v>
      </c>
      <c r="F873" s="31">
        <v>80111600</v>
      </c>
      <c r="G873" s="49" t="s">
        <v>874</v>
      </c>
      <c r="H873" s="31" t="s">
        <v>43</v>
      </c>
      <c r="I873" s="31" t="s">
        <v>31</v>
      </c>
      <c r="J873" s="31" t="s">
        <v>136</v>
      </c>
      <c r="K873" s="31" t="s">
        <v>136</v>
      </c>
      <c r="L873" s="26">
        <v>3</v>
      </c>
      <c r="M873" s="32">
        <v>5500000</v>
      </c>
      <c r="N873" s="30">
        <f>+M873*L873</f>
        <v>16500000</v>
      </c>
      <c r="O873" s="31" t="s">
        <v>449</v>
      </c>
      <c r="P873" s="31" t="s">
        <v>35</v>
      </c>
      <c r="Q873" s="26" t="s">
        <v>36</v>
      </c>
      <c r="R873" s="78" t="s">
        <v>37</v>
      </c>
    </row>
    <row r="874" spans="1:18" s="28" customFormat="1" ht="150" x14ac:dyDescent="0.25">
      <c r="A874" s="77" t="s">
        <v>492</v>
      </c>
      <c r="B874" s="31" t="s">
        <v>493</v>
      </c>
      <c r="C874" s="34" t="s">
        <v>494</v>
      </c>
      <c r="D874" s="41" t="s">
        <v>495</v>
      </c>
      <c r="E874" s="41" t="s">
        <v>496</v>
      </c>
      <c r="F874" s="59">
        <v>80111600</v>
      </c>
      <c r="G874" s="49" t="s">
        <v>875</v>
      </c>
      <c r="H874" s="59" t="s">
        <v>43</v>
      </c>
      <c r="I874" s="59" t="s">
        <v>502</v>
      </c>
      <c r="J874" s="31" t="s">
        <v>39</v>
      </c>
      <c r="K874" s="31" t="s">
        <v>136</v>
      </c>
      <c r="L874" s="26">
        <v>4</v>
      </c>
      <c r="M874" s="32">
        <v>3776285</v>
      </c>
      <c r="N874" s="30">
        <v>15105140</v>
      </c>
      <c r="O874" s="36" t="s">
        <v>225</v>
      </c>
      <c r="P874" s="31" t="s">
        <v>35</v>
      </c>
      <c r="Q874" s="26" t="s">
        <v>36</v>
      </c>
      <c r="R874" s="78" t="s">
        <v>37</v>
      </c>
    </row>
    <row r="875" spans="1:18" s="28" customFormat="1" ht="105" x14ac:dyDescent="0.25">
      <c r="A875" s="77" t="s">
        <v>48</v>
      </c>
      <c r="B875" s="31" t="s">
        <v>49</v>
      </c>
      <c r="C875" s="31" t="s">
        <v>453</v>
      </c>
      <c r="D875" s="31" t="s">
        <v>51</v>
      </c>
      <c r="E875" s="31" t="s">
        <v>454</v>
      </c>
      <c r="F875" s="69">
        <v>80111600</v>
      </c>
      <c r="G875" s="49" t="s">
        <v>876</v>
      </c>
      <c r="H875" s="55" t="s">
        <v>481</v>
      </c>
      <c r="I875" s="55" t="s">
        <v>31</v>
      </c>
      <c r="J875" s="31" t="s">
        <v>106</v>
      </c>
      <c r="K875" s="31" t="s">
        <v>106</v>
      </c>
      <c r="L875" s="26">
        <v>1</v>
      </c>
      <c r="M875" s="53" t="s">
        <v>37</v>
      </c>
      <c r="N875" s="30">
        <v>2202408</v>
      </c>
      <c r="O875" s="31" t="s">
        <v>456</v>
      </c>
      <c r="P875" s="31" t="s">
        <v>35</v>
      </c>
      <c r="Q875" s="26" t="s">
        <v>36</v>
      </c>
      <c r="R875" s="78" t="s">
        <v>37</v>
      </c>
    </row>
    <row r="876" spans="1:18" s="28" customFormat="1" ht="105" x14ac:dyDescent="0.25">
      <c r="A876" s="77" t="s">
        <v>48</v>
      </c>
      <c r="B876" s="31" t="s">
        <v>313</v>
      </c>
      <c r="C876" s="31" t="s">
        <v>314</v>
      </c>
      <c r="D876" s="31" t="s">
        <v>315</v>
      </c>
      <c r="E876" s="31" t="s">
        <v>316</v>
      </c>
      <c r="F876" s="31">
        <v>80111600</v>
      </c>
      <c r="G876" s="49" t="s">
        <v>877</v>
      </c>
      <c r="H876" s="31" t="s">
        <v>43</v>
      </c>
      <c r="I876" s="31" t="s">
        <v>31</v>
      </c>
      <c r="J876" s="31" t="s">
        <v>100</v>
      </c>
      <c r="K876" s="31" t="s">
        <v>136</v>
      </c>
      <c r="L876" s="26">
        <v>2</v>
      </c>
      <c r="M876" s="32">
        <v>5000000</v>
      </c>
      <c r="N876" s="30">
        <v>10000000</v>
      </c>
      <c r="O876" s="36" t="s">
        <v>334</v>
      </c>
      <c r="P876" s="31" t="s">
        <v>35</v>
      </c>
      <c r="Q876" s="26" t="s">
        <v>36</v>
      </c>
      <c r="R876" s="78" t="s">
        <v>37</v>
      </c>
    </row>
    <row r="877" spans="1:18" s="28" customFormat="1" ht="135" x14ac:dyDescent="0.25">
      <c r="A877" s="77" t="s">
        <v>48</v>
      </c>
      <c r="B877" s="31" t="s">
        <v>49</v>
      </c>
      <c r="C877" s="31" t="s">
        <v>50</v>
      </c>
      <c r="D877" s="31" t="s">
        <v>51</v>
      </c>
      <c r="E877" s="31" t="s">
        <v>52</v>
      </c>
      <c r="F877" s="25">
        <v>80111600</v>
      </c>
      <c r="G877" s="49" t="s">
        <v>878</v>
      </c>
      <c r="H877" s="31" t="s">
        <v>690</v>
      </c>
      <c r="I877" s="25" t="s">
        <v>31</v>
      </c>
      <c r="J877" s="31" t="s">
        <v>39</v>
      </c>
      <c r="K877" s="31" t="s">
        <v>39</v>
      </c>
      <c r="L877" s="26">
        <v>5</v>
      </c>
      <c r="M877" s="32">
        <v>3845400</v>
      </c>
      <c r="N877" s="30">
        <v>19227000</v>
      </c>
      <c r="O877" s="25" t="s">
        <v>55</v>
      </c>
      <c r="P877" s="29" t="s">
        <v>879</v>
      </c>
      <c r="Q877" s="29" t="s">
        <v>36</v>
      </c>
      <c r="R877" s="79" t="s">
        <v>37</v>
      </c>
    </row>
    <row r="878" spans="1:18" s="28" customFormat="1" ht="135" x14ac:dyDescent="0.25">
      <c r="A878" s="77" t="s">
        <v>48</v>
      </c>
      <c r="B878" s="31" t="s">
        <v>49</v>
      </c>
      <c r="C878" s="31" t="s">
        <v>50</v>
      </c>
      <c r="D878" s="31" t="s">
        <v>51</v>
      </c>
      <c r="E878" s="31" t="s">
        <v>52</v>
      </c>
      <c r="F878" s="25">
        <v>80111600</v>
      </c>
      <c r="G878" s="49" t="s">
        <v>880</v>
      </c>
      <c r="H878" s="25" t="s">
        <v>30</v>
      </c>
      <c r="I878" s="25" t="s">
        <v>31</v>
      </c>
      <c r="J878" s="31" t="s">
        <v>39</v>
      </c>
      <c r="K878" s="31" t="s">
        <v>39</v>
      </c>
      <c r="L878" s="26">
        <v>4</v>
      </c>
      <c r="M878" s="32">
        <v>4277000</v>
      </c>
      <c r="N878" s="30">
        <v>17108000</v>
      </c>
      <c r="O878" s="25" t="s">
        <v>55</v>
      </c>
      <c r="P878" s="29" t="s">
        <v>879</v>
      </c>
      <c r="Q878" s="29" t="s">
        <v>36</v>
      </c>
      <c r="R878" s="79" t="s">
        <v>37</v>
      </c>
    </row>
    <row r="879" spans="1:18" s="28" customFormat="1" ht="135" x14ac:dyDescent="0.25">
      <c r="A879" s="77" t="s">
        <v>48</v>
      </c>
      <c r="B879" s="31" t="s">
        <v>49</v>
      </c>
      <c r="C879" s="31" t="s">
        <v>50</v>
      </c>
      <c r="D879" s="31" t="s">
        <v>51</v>
      </c>
      <c r="E879" s="31" t="s">
        <v>52</v>
      </c>
      <c r="F879" s="25">
        <v>80111600</v>
      </c>
      <c r="G879" s="49" t="s">
        <v>880</v>
      </c>
      <c r="H879" s="25" t="s">
        <v>30</v>
      </c>
      <c r="I879" s="25" t="s">
        <v>31</v>
      </c>
      <c r="J879" s="31" t="s">
        <v>39</v>
      </c>
      <c r="K879" s="31" t="s">
        <v>39</v>
      </c>
      <c r="L879" s="26">
        <v>4</v>
      </c>
      <c r="M879" s="32">
        <v>4277000</v>
      </c>
      <c r="N879" s="30">
        <v>17108000</v>
      </c>
      <c r="O879" s="25" t="s">
        <v>55</v>
      </c>
      <c r="P879" s="29" t="s">
        <v>879</v>
      </c>
      <c r="Q879" s="29" t="s">
        <v>36</v>
      </c>
      <c r="R879" s="79" t="s">
        <v>37</v>
      </c>
    </row>
    <row r="880" spans="1:18" s="28" customFormat="1" ht="135" x14ac:dyDescent="0.25">
      <c r="A880" s="77" t="s">
        <v>48</v>
      </c>
      <c r="B880" s="31" t="s">
        <v>49</v>
      </c>
      <c r="C880" s="31" t="s">
        <v>50</v>
      </c>
      <c r="D880" s="31" t="s">
        <v>51</v>
      </c>
      <c r="E880" s="31" t="s">
        <v>52</v>
      </c>
      <c r="F880" s="25">
        <v>80111600</v>
      </c>
      <c r="G880" s="49" t="s">
        <v>880</v>
      </c>
      <c r="H880" s="25" t="s">
        <v>30</v>
      </c>
      <c r="I880" s="25" t="s">
        <v>31</v>
      </c>
      <c r="J880" s="31" t="s">
        <v>39</v>
      </c>
      <c r="K880" s="31" t="s">
        <v>39</v>
      </c>
      <c r="L880" s="26">
        <v>4</v>
      </c>
      <c r="M880" s="32">
        <v>4277000</v>
      </c>
      <c r="N880" s="30">
        <v>17108000</v>
      </c>
      <c r="O880" s="25" t="s">
        <v>55</v>
      </c>
      <c r="P880" s="29" t="s">
        <v>879</v>
      </c>
      <c r="Q880" s="29" t="s">
        <v>36</v>
      </c>
      <c r="R880" s="79" t="s">
        <v>37</v>
      </c>
    </row>
    <row r="881" spans="1:18" s="28" customFormat="1" ht="135" x14ac:dyDescent="0.25">
      <c r="A881" s="77" t="s">
        <v>48</v>
      </c>
      <c r="B881" s="31" t="s">
        <v>49</v>
      </c>
      <c r="C881" s="31" t="s">
        <v>50</v>
      </c>
      <c r="D881" s="31" t="s">
        <v>51</v>
      </c>
      <c r="E881" s="31" t="s">
        <v>52</v>
      </c>
      <c r="F881" s="25">
        <v>80111600</v>
      </c>
      <c r="G881" s="49" t="s">
        <v>881</v>
      </c>
      <c r="H881" s="25" t="s">
        <v>30</v>
      </c>
      <c r="I881" s="25" t="s">
        <v>31</v>
      </c>
      <c r="J881" s="31" t="s">
        <v>39</v>
      </c>
      <c r="K881" s="31" t="s">
        <v>39</v>
      </c>
      <c r="L881" s="26">
        <v>5</v>
      </c>
      <c r="M881" s="32">
        <v>5025000</v>
      </c>
      <c r="N881" s="30">
        <v>25125000</v>
      </c>
      <c r="O881" s="25" t="s">
        <v>55</v>
      </c>
      <c r="P881" s="29" t="s">
        <v>879</v>
      </c>
      <c r="Q881" s="29" t="s">
        <v>36</v>
      </c>
      <c r="R881" s="79" t="s">
        <v>37</v>
      </c>
    </row>
    <row r="882" spans="1:18" s="28" customFormat="1" ht="135" x14ac:dyDescent="0.25">
      <c r="A882" s="77" t="s">
        <v>48</v>
      </c>
      <c r="B882" s="31" t="s">
        <v>49</v>
      </c>
      <c r="C882" s="31" t="s">
        <v>50</v>
      </c>
      <c r="D882" s="31" t="s">
        <v>51</v>
      </c>
      <c r="E882" s="31" t="s">
        <v>52</v>
      </c>
      <c r="F882" s="25">
        <v>80111600</v>
      </c>
      <c r="G882" s="49" t="s">
        <v>882</v>
      </c>
      <c r="H882" s="25" t="s">
        <v>30</v>
      </c>
      <c r="I882" s="25" t="s">
        <v>31</v>
      </c>
      <c r="J882" s="31" t="s">
        <v>39</v>
      </c>
      <c r="K882" s="31" t="s">
        <v>39</v>
      </c>
      <c r="L882" s="26">
        <v>4</v>
      </c>
      <c r="M882" s="32">
        <v>4277000</v>
      </c>
      <c r="N882" s="30">
        <v>17108000</v>
      </c>
      <c r="O882" s="25" t="s">
        <v>55</v>
      </c>
      <c r="P882" s="29" t="s">
        <v>879</v>
      </c>
      <c r="Q882" s="29" t="s">
        <v>36</v>
      </c>
      <c r="R882" s="79" t="s">
        <v>37</v>
      </c>
    </row>
    <row r="883" spans="1:18" s="28" customFormat="1" ht="135" x14ac:dyDescent="0.25">
      <c r="A883" s="77" t="s">
        <v>48</v>
      </c>
      <c r="B883" s="31" t="s">
        <v>49</v>
      </c>
      <c r="C883" s="31" t="s">
        <v>50</v>
      </c>
      <c r="D883" s="31" t="s">
        <v>51</v>
      </c>
      <c r="E883" s="31" t="s">
        <v>52</v>
      </c>
      <c r="F883" s="25">
        <v>80111600</v>
      </c>
      <c r="G883" s="49" t="s">
        <v>883</v>
      </c>
      <c r="H883" s="25" t="s">
        <v>30</v>
      </c>
      <c r="I883" s="25" t="s">
        <v>31</v>
      </c>
      <c r="J883" s="31" t="s">
        <v>39</v>
      </c>
      <c r="K883" s="31" t="s">
        <v>39</v>
      </c>
      <c r="L883" s="26">
        <v>4</v>
      </c>
      <c r="M883" s="32">
        <v>4277000</v>
      </c>
      <c r="N883" s="30">
        <v>17108000</v>
      </c>
      <c r="O883" s="25" t="s">
        <v>55</v>
      </c>
      <c r="P883" s="29" t="s">
        <v>879</v>
      </c>
      <c r="Q883" s="29" t="s">
        <v>36</v>
      </c>
      <c r="R883" s="79" t="s">
        <v>37</v>
      </c>
    </row>
    <row r="884" spans="1:18" s="28" customFormat="1" ht="135" x14ac:dyDescent="0.25">
      <c r="A884" s="77" t="s">
        <v>48</v>
      </c>
      <c r="B884" s="31" t="s">
        <v>49</v>
      </c>
      <c r="C884" s="31" t="s">
        <v>50</v>
      </c>
      <c r="D884" s="31" t="s">
        <v>51</v>
      </c>
      <c r="E884" s="31" t="s">
        <v>52</v>
      </c>
      <c r="F884" s="25">
        <v>80111600</v>
      </c>
      <c r="G884" s="49" t="s">
        <v>883</v>
      </c>
      <c r="H884" s="25" t="s">
        <v>30</v>
      </c>
      <c r="I884" s="25" t="s">
        <v>31</v>
      </c>
      <c r="J884" s="31" t="s">
        <v>39</v>
      </c>
      <c r="K884" s="31" t="s">
        <v>39</v>
      </c>
      <c r="L884" s="26">
        <v>4</v>
      </c>
      <c r="M884" s="32">
        <v>4277000</v>
      </c>
      <c r="N884" s="30">
        <v>17108000</v>
      </c>
      <c r="O884" s="25" t="s">
        <v>55</v>
      </c>
      <c r="P884" s="29" t="s">
        <v>879</v>
      </c>
      <c r="Q884" s="29" t="s">
        <v>36</v>
      </c>
      <c r="R884" s="79" t="s">
        <v>37</v>
      </c>
    </row>
    <row r="885" spans="1:18" s="28" customFormat="1" ht="135" x14ac:dyDescent="0.25">
      <c r="A885" s="77" t="s">
        <v>48</v>
      </c>
      <c r="B885" s="31" t="s">
        <v>49</v>
      </c>
      <c r="C885" s="31" t="s">
        <v>50</v>
      </c>
      <c r="D885" s="31" t="s">
        <v>51</v>
      </c>
      <c r="E885" s="31" t="s">
        <v>52</v>
      </c>
      <c r="F885" s="25" t="s">
        <v>884</v>
      </c>
      <c r="G885" s="49" t="s">
        <v>885</v>
      </c>
      <c r="H885" s="25" t="s">
        <v>697</v>
      </c>
      <c r="I885" s="25" t="s">
        <v>206</v>
      </c>
      <c r="J885" s="31" t="s">
        <v>64</v>
      </c>
      <c r="K885" s="31" t="s">
        <v>64</v>
      </c>
      <c r="L885" s="26">
        <v>3</v>
      </c>
      <c r="M885" s="53" t="s">
        <v>37</v>
      </c>
      <c r="N885" s="30">
        <v>174884922</v>
      </c>
      <c r="O885" s="25" t="s">
        <v>55</v>
      </c>
      <c r="P885" s="29" t="s">
        <v>879</v>
      </c>
      <c r="Q885" s="29" t="s">
        <v>36</v>
      </c>
      <c r="R885" s="79" t="s">
        <v>37</v>
      </c>
    </row>
    <row r="886" spans="1:18" s="28" customFormat="1" ht="120" x14ac:dyDescent="0.25">
      <c r="A886" s="77" t="s">
        <v>48</v>
      </c>
      <c r="B886" s="31" t="s">
        <v>49</v>
      </c>
      <c r="C886" s="31" t="s">
        <v>117</v>
      </c>
      <c r="D886" s="31" t="s">
        <v>127</v>
      </c>
      <c r="E886" s="31" t="s">
        <v>128</v>
      </c>
      <c r="F886" s="109" t="s">
        <v>886</v>
      </c>
      <c r="G886" s="49" t="s">
        <v>885</v>
      </c>
      <c r="H886" s="109" t="s">
        <v>690</v>
      </c>
      <c r="I886" s="109" t="s">
        <v>195</v>
      </c>
      <c r="J886" s="31" t="s">
        <v>39</v>
      </c>
      <c r="K886" s="31" t="s">
        <v>39</v>
      </c>
      <c r="L886" s="26">
        <v>1</v>
      </c>
      <c r="M886" s="53" t="s">
        <v>37</v>
      </c>
      <c r="N886" s="30">
        <v>117520000</v>
      </c>
      <c r="O886" s="25" t="s">
        <v>887</v>
      </c>
      <c r="P886" s="29" t="s">
        <v>879</v>
      </c>
      <c r="Q886" s="26" t="s">
        <v>36</v>
      </c>
      <c r="R886" s="78" t="s">
        <v>37</v>
      </c>
    </row>
    <row r="887" spans="1:18" s="28" customFormat="1" ht="120" x14ac:dyDescent="0.25">
      <c r="A887" s="77" t="s">
        <v>48</v>
      </c>
      <c r="B887" s="31" t="s">
        <v>49</v>
      </c>
      <c r="C887" s="31" t="s">
        <v>117</v>
      </c>
      <c r="D887" s="31" t="s">
        <v>127</v>
      </c>
      <c r="E887" s="31" t="s">
        <v>128</v>
      </c>
      <c r="F887" s="109">
        <v>80111600</v>
      </c>
      <c r="G887" s="49" t="s">
        <v>888</v>
      </c>
      <c r="H887" s="109" t="s">
        <v>690</v>
      </c>
      <c r="I887" s="109" t="s">
        <v>31</v>
      </c>
      <c r="J887" s="31" t="s">
        <v>39</v>
      </c>
      <c r="K887" s="31" t="s">
        <v>39</v>
      </c>
      <c r="L887" s="26" t="s">
        <v>889</v>
      </c>
      <c r="M887" s="32">
        <v>3503333</v>
      </c>
      <c r="N887" s="30">
        <v>12261666</v>
      </c>
      <c r="O887" s="25" t="s">
        <v>887</v>
      </c>
      <c r="P887" s="29" t="s">
        <v>890</v>
      </c>
      <c r="Q887" s="26" t="s">
        <v>36</v>
      </c>
      <c r="R887" s="78" t="s">
        <v>37</v>
      </c>
    </row>
    <row r="888" spans="1:18" s="28" customFormat="1" ht="120" x14ac:dyDescent="0.25">
      <c r="A888" s="77" t="s">
        <v>48</v>
      </c>
      <c r="B888" s="31" t="s">
        <v>49</v>
      </c>
      <c r="C888" s="31" t="s">
        <v>117</v>
      </c>
      <c r="D888" s="31" t="s">
        <v>127</v>
      </c>
      <c r="E888" s="31" t="s">
        <v>128</v>
      </c>
      <c r="F888" s="109">
        <v>80111600</v>
      </c>
      <c r="G888" s="49" t="s">
        <v>888</v>
      </c>
      <c r="H888" s="109" t="s">
        <v>690</v>
      </c>
      <c r="I888" s="109" t="s">
        <v>31</v>
      </c>
      <c r="J888" s="31" t="s">
        <v>39</v>
      </c>
      <c r="K888" s="31" t="s">
        <v>39</v>
      </c>
      <c r="L888" s="26" t="s">
        <v>889</v>
      </c>
      <c r="M888" s="32">
        <v>3503333</v>
      </c>
      <c r="N888" s="30">
        <v>12261666</v>
      </c>
      <c r="O888" s="25" t="s">
        <v>225</v>
      </c>
      <c r="P888" s="29" t="s">
        <v>890</v>
      </c>
      <c r="Q888" s="26" t="s">
        <v>36</v>
      </c>
      <c r="R888" s="78" t="s">
        <v>37</v>
      </c>
    </row>
    <row r="889" spans="1:18" s="28" customFormat="1" ht="120" x14ac:dyDescent="0.25">
      <c r="A889" s="77" t="s">
        <v>48</v>
      </c>
      <c r="B889" s="31" t="s">
        <v>49</v>
      </c>
      <c r="C889" s="31" t="s">
        <v>117</v>
      </c>
      <c r="D889" s="31" t="s">
        <v>127</v>
      </c>
      <c r="E889" s="31" t="s">
        <v>128</v>
      </c>
      <c r="F889" s="109">
        <v>80111600</v>
      </c>
      <c r="G889" s="49" t="s">
        <v>891</v>
      </c>
      <c r="H889" s="109" t="s">
        <v>690</v>
      </c>
      <c r="I889" s="109" t="s">
        <v>31</v>
      </c>
      <c r="J889" s="31" t="s">
        <v>39</v>
      </c>
      <c r="K889" s="31" t="s">
        <v>39</v>
      </c>
      <c r="L889" s="26" t="s">
        <v>889</v>
      </c>
      <c r="M889" s="32">
        <v>4160000</v>
      </c>
      <c r="N889" s="30">
        <v>14560000</v>
      </c>
      <c r="O889" s="25" t="s">
        <v>225</v>
      </c>
      <c r="P889" s="29" t="s">
        <v>890</v>
      </c>
      <c r="Q889" s="26" t="s">
        <v>36</v>
      </c>
      <c r="R889" s="78" t="s">
        <v>37</v>
      </c>
    </row>
    <row r="890" spans="1:18" s="28" customFormat="1" ht="120" x14ac:dyDescent="0.25">
      <c r="A890" s="77" t="s">
        <v>48</v>
      </c>
      <c r="B890" s="31" t="s">
        <v>49</v>
      </c>
      <c r="C890" s="31" t="s">
        <v>117</v>
      </c>
      <c r="D890" s="31" t="s">
        <v>127</v>
      </c>
      <c r="E890" s="31" t="s">
        <v>128</v>
      </c>
      <c r="F890" s="109">
        <v>80111600</v>
      </c>
      <c r="G890" s="49" t="s">
        <v>892</v>
      </c>
      <c r="H890" s="109" t="s">
        <v>43</v>
      </c>
      <c r="I890" s="109" t="s">
        <v>31</v>
      </c>
      <c r="J890" s="31" t="s">
        <v>39</v>
      </c>
      <c r="K890" s="31" t="s">
        <v>39</v>
      </c>
      <c r="L890" s="26" t="s">
        <v>893</v>
      </c>
      <c r="M890" s="32">
        <v>5500000</v>
      </c>
      <c r="N890" s="30">
        <v>30800000</v>
      </c>
      <c r="O890" s="25" t="s">
        <v>225</v>
      </c>
      <c r="P890" s="29" t="s">
        <v>35</v>
      </c>
      <c r="Q890" s="26" t="s">
        <v>36</v>
      </c>
      <c r="R890" s="78" t="s">
        <v>37</v>
      </c>
    </row>
    <row r="891" spans="1:18" s="28" customFormat="1" ht="120" x14ac:dyDescent="0.25">
      <c r="A891" s="77" t="s">
        <v>48</v>
      </c>
      <c r="B891" s="31" t="s">
        <v>49</v>
      </c>
      <c r="C891" s="31" t="s">
        <v>117</v>
      </c>
      <c r="D891" s="31" t="s">
        <v>118</v>
      </c>
      <c r="E891" s="31" t="s">
        <v>119</v>
      </c>
      <c r="F891" s="25">
        <v>80111600</v>
      </c>
      <c r="G891" s="49" t="s">
        <v>894</v>
      </c>
      <c r="H891" s="25" t="s">
        <v>43</v>
      </c>
      <c r="I891" s="25" t="s">
        <v>31</v>
      </c>
      <c r="J891" s="31" t="s">
        <v>122</v>
      </c>
      <c r="K891" s="31" t="s">
        <v>39</v>
      </c>
      <c r="L891" s="26">
        <v>4</v>
      </c>
      <c r="M891" s="32">
        <v>6000000</v>
      </c>
      <c r="N891" s="30">
        <v>24000000</v>
      </c>
      <c r="O891" s="25" t="s">
        <v>121</v>
      </c>
      <c r="P891" s="29" t="s">
        <v>35</v>
      </c>
      <c r="Q891" s="29" t="s">
        <v>36</v>
      </c>
      <c r="R891" s="79" t="s">
        <v>37</v>
      </c>
    </row>
    <row r="892" spans="1:18" s="28" customFormat="1" ht="120" x14ac:dyDescent="0.25">
      <c r="A892" s="77" t="s">
        <v>48</v>
      </c>
      <c r="B892" s="31" t="s">
        <v>49</v>
      </c>
      <c r="C892" s="31" t="s">
        <v>117</v>
      </c>
      <c r="D892" s="31" t="s">
        <v>127</v>
      </c>
      <c r="E892" s="31" t="s">
        <v>128</v>
      </c>
      <c r="F892" s="25">
        <v>80111600</v>
      </c>
      <c r="G892" s="49" t="s">
        <v>895</v>
      </c>
      <c r="H892" s="25" t="s">
        <v>30</v>
      </c>
      <c r="I892" s="25" t="s">
        <v>31</v>
      </c>
      <c r="J892" s="31" t="s">
        <v>122</v>
      </c>
      <c r="K892" s="31" t="s">
        <v>39</v>
      </c>
      <c r="L892" s="26">
        <v>6</v>
      </c>
      <c r="M892" s="32">
        <v>6000000</v>
      </c>
      <c r="N892" s="30">
        <v>36000000</v>
      </c>
      <c r="O892" s="25" t="s">
        <v>121</v>
      </c>
      <c r="P892" s="31" t="s">
        <v>35</v>
      </c>
      <c r="Q892" s="26" t="s">
        <v>36</v>
      </c>
      <c r="R892" s="78" t="s">
        <v>37</v>
      </c>
    </row>
    <row r="893" spans="1:18" s="28" customFormat="1" ht="120" x14ac:dyDescent="0.25">
      <c r="A893" s="77" t="s">
        <v>48</v>
      </c>
      <c r="B893" s="31" t="s">
        <v>49</v>
      </c>
      <c r="C893" s="31" t="s">
        <v>117</v>
      </c>
      <c r="D893" s="31" t="s">
        <v>127</v>
      </c>
      <c r="E893" s="31" t="s">
        <v>128</v>
      </c>
      <c r="F893" s="109" t="s">
        <v>896</v>
      </c>
      <c r="G893" s="49" t="s">
        <v>897</v>
      </c>
      <c r="H893" s="109" t="s">
        <v>690</v>
      </c>
      <c r="I893" s="109" t="s">
        <v>898</v>
      </c>
      <c r="J893" s="31" t="s">
        <v>39</v>
      </c>
      <c r="K893" s="31" t="s">
        <v>39</v>
      </c>
      <c r="L893" s="26">
        <v>1</v>
      </c>
      <c r="M893" s="53" t="s">
        <v>37</v>
      </c>
      <c r="N893" s="30">
        <v>32480000</v>
      </c>
      <c r="O893" s="25" t="s">
        <v>887</v>
      </c>
      <c r="P893" s="29" t="s">
        <v>879</v>
      </c>
      <c r="Q893" s="26" t="s">
        <v>36</v>
      </c>
      <c r="R893" s="78" t="s">
        <v>37</v>
      </c>
    </row>
    <row r="894" spans="1:18" s="28" customFormat="1" ht="120" x14ac:dyDescent="0.25">
      <c r="A894" s="77" t="s">
        <v>48</v>
      </c>
      <c r="B894" s="31" t="s">
        <v>49</v>
      </c>
      <c r="C894" s="31" t="s">
        <v>117</v>
      </c>
      <c r="D894" s="31" t="s">
        <v>127</v>
      </c>
      <c r="E894" s="31" t="s">
        <v>128</v>
      </c>
      <c r="F894" s="109">
        <v>80111600</v>
      </c>
      <c r="G894" s="49" t="s">
        <v>899</v>
      </c>
      <c r="H894" s="109" t="s">
        <v>690</v>
      </c>
      <c r="I894" s="109" t="s">
        <v>31</v>
      </c>
      <c r="J894" s="31" t="s">
        <v>39</v>
      </c>
      <c r="K894" s="31" t="s">
        <v>39</v>
      </c>
      <c r="L894" s="26" t="s">
        <v>889</v>
      </c>
      <c r="M894" s="32">
        <v>4500000</v>
      </c>
      <c r="N894" s="30">
        <v>15750000</v>
      </c>
      <c r="O894" s="25" t="s">
        <v>887</v>
      </c>
      <c r="P894" s="29" t="s">
        <v>879</v>
      </c>
      <c r="Q894" s="26" t="s">
        <v>36</v>
      </c>
      <c r="R894" s="78" t="s">
        <v>37</v>
      </c>
    </row>
    <row r="895" spans="1:18" s="28" customFormat="1" ht="120" x14ac:dyDescent="0.25">
      <c r="A895" s="77" t="s">
        <v>48</v>
      </c>
      <c r="B895" s="31" t="s">
        <v>49</v>
      </c>
      <c r="C895" s="31" t="s">
        <v>117</v>
      </c>
      <c r="D895" s="31" t="s">
        <v>127</v>
      </c>
      <c r="E895" s="31" t="s">
        <v>128</v>
      </c>
      <c r="F895" s="109">
        <v>80111600</v>
      </c>
      <c r="G895" s="49" t="s">
        <v>900</v>
      </c>
      <c r="H895" s="109" t="s">
        <v>690</v>
      </c>
      <c r="I895" s="109" t="s">
        <v>31</v>
      </c>
      <c r="J895" s="31" t="s">
        <v>39</v>
      </c>
      <c r="K895" s="31" t="s">
        <v>39</v>
      </c>
      <c r="L895" s="26" t="s">
        <v>889</v>
      </c>
      <c r="M895" s="32">
        <v>4055555</v>
      </c>
      <c r="N895" s="30">
        <v>12166664</v>
      </c>
      <c r="O895" s="25" t="s">
        <v>887</v>
      </c>
      <c r="P895" s="29" t="s">
        <v>879</v>
      </c>
      <c r="Q895" s="26" t="s">
        <v>36</v>
      </c>
      <c r="R895" s="78" t="s">
        <v>37</v>
      </c>
    </row>
    <row r="896" spans="1:18" s="28" customFormat="1" ht="120" x14ac:dyDescent="0.25">
      <c r="A896" s="77" t="s">
        <v>48</v>
      </c>
      <c r="B896" s="31" t="s">
        <v>49</v>
      </c>
      <c r="C896" s="31" t="s">
        <v>117</v>
      </c>
      <c r="D896" s="31" t="s">
        <v>127</v>
      </c>
      <c r="E896" s="31" t="s">
        <v>128</v>
      </c>
      <c r="F896" s="109">
        <v>80111600</v>
      </c>
      <c r="G896" s="49" t="s">
        <v>191</v>
      </c>
      <c r="H896" s="109" t="s">
        <v>30</v>
      </c>
      <c r="I896" s="109" t="s">
        <v>31</v>
      </c>
      <c r="J896" s="31" t="s">
        <v>901</v>
      </c>
      <c r="K896" s="31" t="s">
        <v>137</v>
      </c>
      <c r="L896" s="26">
        <v>3</v>
      </c>
      <c r="M896" s="32">
        <v>3421000</v>
      </c>
      <c r="N896" s="30">
        <v>10263000</v>
      </c>
      <c r="O896" s="25" t="s">
        <v>121</v>
      </c>
      <c r="P896" s="31" t="s">
        <v>35</v>
      </c>
      <c r="Q896" s="26" t="s">
        <v>36</v>
      </c>
      <c r="R896" s="78" t="s">
        <v>37</v>
      </c>
    </row>
    <row r="897" spans="1:18" s="28" customFormat="1" ht="120" x14ac:dyDescent="0.25">
      <c r="A897" s="77" t="s">
        <v>48</v>
      </c>
      <c r="B897" s="31" t="s">
        <v>49</v>
      </c>
      <c r="C897" s="31" t="s">
        <v>117</v>
      </c>
      <c r="D897" s="31" t="s">
        <v>127</v>
      </c>
      <c r="E897" s="31" t="s">
        <v>128</v>
      </c>
      <c r="F897" s="109">
        <v>80111600</v>
      </c>
      <c r="G897" s="49" t="s">
        <v>902</v>
      </c>
      <c r="H897" s="109" t="s">
        <v>43</v>
      </c>
      <c r="I897" s="109" t="s">
        <v>31</v>
      </c>
      <c r="J897" s="31" t="s">
        <v>137</v>
      </c>
      <c r="K897" s="31" t="s">
        <v>136</v>
      </c>
      <c r="L897" s="26">
        <v>3</v>
      </c>
      <c r="M897" s="32">
        <v>3849000</v>
      </c>
      <c r="N897" s="30">
        <v>11547000</v>
      </c>
      <c r="O897" s="25" t="s">
        <v>121</v>
      </c>
      <c r="P897" s="31" t="s">
        <v>35</v>
      </c>
      <c r="Q897" s="26" t="s">
        <v>36</v>
      </c>
      <c r="R897" s="78" t="s">
        <v>37</v>
      </c>
    </row>
    <row r="898" spans="1:18" s="28" customFormat="1" ht="105" x14ac:dyDescent="0.25">
      <c r="A898" s="77" t="s">
        <v>48</v>
      </c>
      <c r="B898" s="31" t="s">
        <v>49</v>
      </c>
      <c r="C898" s="31" t="s">
        <v>453</v>
      </c>
      <c r="D898" s="31" t="s">
        <v>51</v>
      </c>
      <c r="E898" s="31" t="s">
        <v>454</v>
      </c>
      <c r="F898" s="110">
        <v>80111600</v>
      </c>
      <c r="G898" s="49" t="s">
        <v>455</v>
      </c>
      <c r="H898" s="111" t="s">
        <v>481</v>
      </c>
      <c r="I898" s="111" t="s">
        <v>31</v>
      </c>
      <c r="J898" s="31" t="s">
        <v>63</v>
      </c>
      <c r="K898" s="31" t="s">
        <v>64</v>
      </c>
      <c r="L898" s="26" t="s">
        <v>903</v>
      </c>
      <c r="M898" s="32">
        <v>3394880</v>
      </c>
      <c r="N898" s="30">
        <v>16634912</v>
      </c>
      <c r="O898" s="25" t="s">
        <v>456</v>
      </c>
      <c r="P898" s="31" t="s">
        <v>35</v>
      </c>
      <c r="Q898" s="26" t="s">
        <v>36</v>
      </c>
      <c r="R898" s="78" t="s">
        <v>37</v>
      </c>
    </row>
    <row r="899" spans="1:18" s="28" customFormat="1" ht="105" x14ac:dyDescent="0.25">
      <c r="A899" s="77" t="s">
        <v>48</v>
      </c>
      <c r="B899" s="31" t="s">
        <v>49</v>
      </c>
      <c r="C899" s="31" t="s">
        <v>453</v>
      </c>
      <c r="D899" s="31" t="s">
        <v>51</v>
      </c>
      <c r="E899" s="31" t="s">
        <v>454</v>
      </c>
      <c r="F899" s="110">
        <v>80111600</v>
      </c>
      <c r="G899" s="49" t="s">
        <v>455</v>
      </c>
      <c r="H899" s="111" t="s">
        <v>481</v>
      </c>
      <c r="I899" s="111" t="s">
        <v>31</v>
      </c>
      <c r="J899" s="31" t="s">
        <v>815</v>
      </c>
      <c r="K899" s="31" t="s">
        <v>64</v>
      </c>
      <c r="L899" s="26" t="s">
        <v>904</v>
      </c>
      <c r="M899" s="32">
        <v>3394880</v>
      </c>
      <c r="N899" s="30">
        <v>13013707</v>
      </c>
      <c r="O899" s="25" t="s">
        <v>456</v>
      </c>
      <c r="P899" s="31" t="s">
        <v>35</v>
      </c>
      <c r="Q899" s="26" t="s">
        <v>36</v>
      </c>
      <c r="R899" s="78" t="s">
        <v>37</v>
      </c>
    </row>
    <row r="900" spans="1:18" s="28" customFormat="1" ht="105" x14ac:dyDescent="0.25">
      <c r="A900" s="77" t="s">
        <v>48</v>
      </c>
      <c r="B900" s="31" t="s">
        <v>49</v>
      </c>
      <c r="C900" s="31" t="s">
        <v>453</v>
      </c>
      <c r="D900" s="31" t="s">
        <v>51</v>
      </c>
      <c r="E900" s="31" t="s">
        <v>454</v>
      </c>
      <c r="F900" s="110">
        <v>80111600</v>
      </c>
      <c r="G900" s="49" t="s">
        <v>455</v>
      </c>
      <c r="H900" s="111" t="s">
        <v>481</v>
      </c>
      <c r="I900" s="111" t="s">
        <v>31</v>
      </c>
      <c r="J900" s="31" t="s">
        <v>63</v>
      </c>
      <c r="K900" s="31" t="s">
        <v>64</v>
      </c>
      <c r="L900" s="26" t="s">
        <v>904</v>
      </c>
      <c r="M900" s="32">
        <v>3394880</v>
      </c>
      <c r="N900" s="30">
        <v>13013707</v>
      </c>
      <c r="O900" s="25" t="s">
        <v>456</v>
      </c>
      <c r="P900" s="31" t="s">
        <v>35</v>
      </c>
      <c r="Q900" s="26" t="s">
        <v>36</v>
      </c>
      <c r="R900" s="78" t="s">
        <v>37</v>
      </c>
    </row>
    <row r="901" spans="1:18" s="37" customFormat="1" ht="120" x14ac:dyDescent="0.25">
      <c r="A901" s="77" t="s">
        <v>492</v>
      </c>
      <c r="B901" s="31" t="s">
        <v>493</v>
      </c>
      <c r="C901" s="31" t="s">
        <v>494</v>
      </c>
      <c r="D901" s="31" t="s">
        <v>508</v>
      </c>
      <c r="E901" s="31" t="s">
        <v>542</v>
      </c>
      <c r="F901" s="106">
        <v>80111600</v>
      </c>
      <c r="G901" s="49" t="s">
        <v>905</v>
      </c>
      <c r="H901" s="120" t="s">
        <v>43</v>
      </c>
      <c r="I901" s="120" t="s">
        <v>31</v>
      </c>
      <c r="J901" s="31" t="s">
        <v>815</v>
      </c>
      <c r="K901" s="31" t="s">
        <v>815</v>
      </c>
      <c r="L901" s="26">
        <v>1</v>
      </c>
      <c r="M901" s="32">
        <v>2494467</v>
      </c>
      <c r="N901" s="30">
        <v>2494467</v>
      </c>
      <c r="O901" s="25" t="s">
        <v>545</v>
      </c>
      <c r="P901" s="31" t="s">
        <v>35</v>
      </c>
      <c r="Q901" s="26" t="s">
        <v>36</v>
      </c>
      <c r="R901" s="78" t="s">
        <v>37</v>
      </c>
    </row>
    <row r="902" spans="1:18" s="37" customFormat="1" ht="180" x14ac:dyDescent="0.25">
      <c r="A902" s="77" t="s">
        <v>492</v>
      </c>
      <c r="B902" s="31" t="s">
        <v>493</v>
      </c>
      <c r="C902" s="31" t="s">
        <v>494</v>
      </c>
      <c r="D902" s="31" t="s">
        <v>508</v>
      </c>
      <c r="E902" s="31" t="s">
        <v>542</v>
      </c>
      <c r="F902" s="106">
        <v>80111600</v>
      </c>
      <c r="G902" s="49" t="s">
        <v>906</v>
      </c>
      <c r="H902" s="120" t="s">
        <v>30</v>
      </c>
      <c r="I902" s="120" t="s">
        <v>31</v>
      </c>
      <c r="J902" s="31" t="s">
        <v>63</v>
      </c>
      <c r="K902" s="31" t="s">
        <v>815</v>
      </c>
      <c r="L902" s="26">
        <v>2</v>
      </c>
      <c r="M902" s="32">
        <v>3600000</v>
      </c>
      <c r="N902" s="30">
        <v>7200000</v>
      </c>
      <c r="O902" s="25" t="s">
        <v>676</v>
      </c>
      <c r="P902" s="31" t="s">
        <v>776</v>
      </c>
      <c r="Q902" s="26" t="s">
        <v>36</v>
      </c>
      <c r="R902" s="78" t="s">
        <v>37</v>
      </c>
    </row>
    <row r="903" spans="1:18" s="37" customFormat="1" ht="180" x14ac:dyDescent="0.25">
      <c r="A903" s="77" t="s">
        <v>492</v>
      </c>
      <c r="B903" s="31" t="s">
        <v>493</v>
      </c>
      <c r="C903" s="31" t="s">
        <v>494</v>
      </c>
      <c r="D903" s="31" t="s">
        <v>508</v>
      </c>
      <c r="E903" s="31" t="s">
        <v>542</v>
      </c>
      <c r="F903" s="106">
        <v>80111600</v>
      </c>
      <c r="G903" s="49" t="s">
        <v>906</v>
      </c>
      <c r="H903" s="120" t="s">
        <v>30</v>
      </c>
      <c r="I903" s="120" t="s">
        <v>31</v>
      </c>
      <c r="J903" s="31" t="s">
        <v>63</v>
      </c>
      <c r="K903" s="31" t="s">
        <v>815</v>
      </c>
      <c r="L903" s="26">
        <v>2</v>
      </c>
      <c r="M903" s="32">
        <v>3600000</v>
      </c>
      <c r="N903" s="30">
        <v>7200000</v>
      </c>
      <c r="O903" s="25" t="s">
        <v>676</v>
      </c>
      <c r="P903" s="31" t="s">
        <v>776</v>
      </c>
      <c r="Q903" s="26" t="s">
        <v>36</v>
      </c>
      <c r="R903" s="78" t="s">
        <v>37</v>
      </c>
    </row>
    <row r="904" spans="1:18" s="37" customFormat="1" ht="180" x14ac:dyDescent="0.25">
      <c r="A904" s="77" t="s">
        <v>492</v>
      </c>
      <c r="B904" s="31" t="s">
        <v>493</v>
      </c>
      <c r="C904" s="31" t="s">
        <v>494</v>
      </c>
      <c r="D904" s="31" t="s">
        <v>508</v>
      </c>
      <c r="E904" s="31" t="s">
        <v>542</v>
      </c>
      <c r="F904" s="106">
        <v>80111600</v>
      </c>
      <c r="G904" s="49" t="s">
        <v>906</v>
      </c>
      <c r="H904" s="120" t="s">
        <v>30</v>
      </c>
      <c r="I904" s="120" t="s">
        <v>31</v>
      </c>
      <c r="J904" s="31" t="s">
        <v>63</v>
      </c>
      <c r="K904" s="31" t="s">
        <v>815</v>
      </c>
      <c r="L904" s="26">
        <v>2</v>
      </c>
      <c r="M904" s="32">
        <v>3600000</v>
      </c>
      <c r="N904" s="30">
        <v>7200000</v>
      </c>
      <c r="O904" s="25" t="s">
        <v>676</v>
      </c>
      <c r="P904" s="31" t="s">
        <v>776</v>
      </c>
      <c r="Q904" s="26" t="s">
        <v>36</v>
      </c>
      <c r="R904" s="78" t="s">
        <v>37</v>
      </c>
    </row>
    <row r="905" spans="1:18" s="37" customFormat="1" ht="180" x14ac:dyDescent="0.25">
      <c r="A905" s="77" t="s">
        <v>492</v>
      </c>
      <c r="B905" s="31" t="s">
        <v>493</v>
      </c>
      <c r="C905" s="31" t="s">
        <v>494</v>
      </c>
      <c r="D905" s="31" t="s">
        <v>508</v>
      </c>
      <c r="E905" s="31" t="s">
        <v>542</v>
      </c>
      <c r="F905" s="106">
        <v>80111600</v>
      </c>
      <c r="G905" s="49" t="s">
        <v>906</v>
      </c>
      <c r="H905" s="120" t="s">
        <v>30</v>
      </c>
      <c r="I905" s="120" t="s">
        <v>31</v>
      </c>
      <c r="J905" s="31" t="s">
        <v>63</v>
      </c>
      <c r="K905" s="31" t="s">
        <v>815</v>
      </c>
      <c r="L905" s="26">
        <v>2</v>
      </c>
      <c r="M905" s="32">
        <v>3600000</v>
      </c>
      <c r="N905" s="30">
        <v>7200000</v>
      </c>
      <c r="O905" s="25" t="s">
        <v>676</v>
      </c>
      <c r="P905" s="31" t="s">
        <v>776</v>
      </c>
      <c r="Q905" s="26" t="s">
        <v>36</v>
      </c>
      <c r="R905" s="78" t="s">
        <v>37</v>
      </c>
    </row>
    <row r="906" spans="1:18" s="37" customFormat="1" ht="180" x14ac:dyDescent="0.25">
      <c r="A906" s="77" t="s">
        <v>492</v>
      </c>
      <c r="B906" s="31" t="s">
        <v>493</v>
      </c>
      <c r="C906" s="31" t="s">
        <v>494</v>
      </c>
      <c r="D906" s="31" t="s">
        <v>508</v>
      </c>
      <c r="E906" s="31" t="s">
        <v>542</v>
      </c>
      <c r="F906" s="106">
        <v>80111600</v>
      </c>
      <c r="G906" s="49" t="s">
        <v>906</v>
      </c>
      <c r="H906" s="120" t="s">
        <v>30</v>
      </c>
      <c r="I906" s="120" t="s">
        <v>31</v>
      </c>
      <c r="J906" s="31" t="s">
        <v>63</v>
      </c>
      <c r="K906" s="31" t="s">
        <v>815</v>
      </c>
      <c r="L906" s="26">
        <v>2</v>
      </c>
      <c r="M906" s="32">
        <v>3600000</v>
      </c>
      <c r="N906" s="30">
        <v>7200000</v>
      </c>
      <c r="O906" s="25" t="s">
        <v>676</v>
      </c>
      <c r="P906" s="31" t="s">
        <v>776</v>
      </c>
      <c r="Q906" s="26" t="s">
        <v>36</v>
      </c>
      <c r="R906" s="78" t="s">
        <v>37</v>
      </c>
    </row>
    <row r="907" spans="1:18" s="37" customFormat="1" ht="180" x14ac:dyDescent="0.25">
      <c r="A907" s="77" t="s">
        <v>492</v>
      </c>
      <c r="B907" s="31" t="s">
        <v>493</v>
      </c>
      <c r="C907" s="31" t="s">
        <v>494</v>
      </c>
      <c r="D907" s="31" t="s">
        <v>508</v>
      </c>
      <c r="E907" s="31" t="s">
        <v>542</v>
      </c>
      <c r="F907" s="106">
        <v>80111600</v>
      </c>
      <c r="G907" s="49" t="s">
        <v>906</v>
      </c>
      <c r="H907" s="120" t="s">
        <v>30</v>
      </c>
      <c r="I907" s="120" t="s">
        <v>31</v>
      </c>
      <c r="J907" s="31" t="s">
        <v>63</v>
      </c>
      <c r="K907" s="31" t="s">
        <v>815</v>
      </c>
      <c r="L907" s="26">
        <v>2</v>
      </c>
      <c r="M907" s="32">
        <v>3600000</v>
      </c>
      <c r="N907" s="30">
        <v>7200000</v>
      </c>
      <c r="O907" s="25" t="s">
        <v>676</v>
      </c>
      <c r="P907" s="31" t="s">
        <v>776</v>
      </c>
      <c r="Q907" s="26" t="s">
        <v>36</v>
      </c>
      <c r="R907" s="78" t="s">
        <v>37</v>
      </c>
    </row>
    <row r="908" spans="1:18" s="37" customFormat="1" ht="180" x14ac:dyDescent="0.25">
      <c r="A908" s="77" t="s">
        <v>492</v>
      </c>
      <c r="B908" s="31" t="s">
        <v>493</v>
      </c>
      <c r="C908" s="31" t="s">
        <v>494</v>
      </c>
      <c r="D908" s="31" t="s">
        <v>508</v>
      </c>
      <c r="E908" s="31" t="s">
        <v>542</v>
      </c>
      <c r="F908" s="106">
        <v>80111600</v>
      </c>
      <c r="G908" s="49" t="s">
        <v>906</v>
      </c>
      <c r="H908" s="120" t="s">
        <v>30</v>
      </c>
      <c r="I908" s="120" t="s">
        <v>31</v>
      </c>
      <c r="J908" s="31" t="s">
        <v>63</v>
      </c>
      <c r="K908" s="31" t="s">
        <v>815</v>
      </c>
      <c r="L908" s="26">
        <v>2</v>
      </c>
      <c r="M908" s="32">
        <v>3600000</v>
      </c>
      <c r="N908" s="30">
        <v>7200000</v>
      </c>
      <c r="O908" s="25" t="s">
        <v>676</v>
      </c>
      <c r="P908" s="31" t="s">
        <v>776</v>
      </c>
      <c r="Q908" s="26" t="s">
        <v>36</v>
      </c>
      <c r="R908" s="78" t="s">
        <v>37</v>
      </c>
    </row>
    <row r="909" spans="1:18" s="37" customFormat="1" ht="120" x14ac:dyDescent="0.25">
      <c r="A909" s="77" t="s">
        <v>492</v>
      </c>
      <c r="B909" s="31" t="s">
        <v>493</v>
      </c>
      <c r="C909" s="31" t="s">
        <v>494</v>
      </c>
      <c r="D909" s="31" t="s">
        <v>508</v>
      </c>
      <c r="E909" s="31" t="s">
        <v>542</v>
      </c>
      <c r="F909" s="106" t="s">
        <v>552</v>
      </c>
      <c r="G909" s="49" t="s">
        <v>790</v>
      </c>
      <c r="H909" s="120" t="s">
        <v>30</v>
      </c>
      <c r="I909" s="120" t="s">
        <v>31</v>
      </c>
      <c r="J909" s="31" t="s">
        <v>815</v>
      </c>
      <c r="K909" s="31" t="s">
        <v>815</v>
      </c>
      <c r="L909" s="26">
        <v>2</v>
      </c>
      <c r="M909" s="53" t="s">
        <v>37</v>
      </c>
      <c r="N909" s="30">
        <v>13746668</v>
      </c>
      <c r="O909" s="25" t="s">
        <v>676</v>
      </c>
      <c r="P909" s="31" t="s">
        <v>776</v>
      </c>
      <c r="Q909" s="26" t="s">
        <v>36</v>
      </c>
      <c r="R909" s="78" t="s">
        <v>37</v>
      </c>
    </row>
    <row r="910" spans="1:18" s="37" customFormat="1" ht="120" x14ac:dyDescent="0.25">
      <c r="A910" s="77" t="s">
        <v>492</v>
      </c>
      <c r="B910" s="31" t="s">
        <v>493</v>
      </c>
      <c r="C910" s="38" t="s">
        <v>494</v>
      </c>
      <c r="D910" s="38" t="s">
        <v>508</v>
      </c>
      <c r="E910" s="38" t="s">
        <v>610</v>
      </c>
      <c r="F910" s="60">
        <v>80111600</v>
      </c>
      <c r="G910" s="49" t="s">
        <v>611</v>
      </c>
      <c r="H910" s="56" t="s">
        <v>30</v>
      </c>
      <c r="I910" s="56" t="s">
        <v>31</v>
      </c>
      <c r="J910" s="31" t="s">
        <v>39</v>
      </c>
      <c r="K910" s="31" t="s">
        <v>106</v>
      </c>
      <c r="L910" s="26">
        <v>3</v>
      </c>
      <c r="M910" s="32">
        <v>2138000</v>
      </c>
      <c r="N910" s="30">
        <v>6414000</v>
      </c>
      <c r="O910" s="25" t="s">
        <v>449</v>
      </c>
      <c r="P910" s="31" t="s">
        <v>35</v>
      </c>
      <c r="Q910" s="26" t="s">
        <v>36</v>
      </c>
      <c r="R910" s="78" t="s">
        <v>37</v>
      </c>
    </row>
    <row r="911" spans="1:18" s="37" customFormat="1" ht="120" x14ac:dyDescent="0.25">
      <c r="A911" s="77" t="s">
        <v>492</v>
      </c>
      <c r="B911" s="31" t="s">
        <v>493</v>
      </c>
      <c r="C911" s="38" t="s">
        <v>494</v>
      </c>
      <c r="D911" s="38" t="s">
        <v>508</v>
      </c>
      <c r="E911" s="38" t="s">
        <v>610</v>
      </c>
      <c r="F911" s="60" t="s">
        <v>101</v>
      </c>
      <c r="G911" s="49" t="s">
        <v>907</v>
      </c>
      <c r="H911" s="56" t="s">
        <v>30</v>
      </c>
      <c r="I911" s="56" t="s">
        <v>653</v>
      </c>
      <c r="J911" s="31" t="s">
        <v>64</v>
      </c>
      <c r="K911" s="31" t="s">
        <v>100</v>
      </c>
      <c r="L911" s="26">
        <v>2</v>
      </c>
      <c r="M911" s="53" t="s">
        <v>37</v>
      </c>
      <c r="N911" s="30">
        <v>13015650</v>
      </c>
      <c r="O911" s="25" t="s">
        <v>449</v>
      </c>
      <c r="P911" s="31" t="s">
        <v>35</v>
      </c>
      <c r="Q911" s="26" t="s">
        <v>36</v>
      </c>
      <c r="R911" s="78" t="s">
        <v>37</v>
      </c>
    </row>
    <row r="912" spans="1:18" s="28" customFormat="1" ht="135" x14ac:dyDescent="0.25">
      <c r="A912" s="77" t="s">
        <v>48</v>
      </c>
      <c r="B912" s="31" t="s">
        <v>49</v>
      </c>
      <c r="C912" s="31" t="s">
        <v>50</v>
      </c>
      <c r="D912" s="31" t="s">
        <v>51</v>
      </c>
      <c r="E912" s="31" t="s">
        <v>52</v>
      </c>
      <c r="F912" s="25" t="s">
        <v>908</v>
      </c>
      <c r="G912" s="49" t="s">
        <v>909</v>
      </c>
      <c r="H912" s="25" t="s">
        <v>697</v>
      </c>
      <c r="I912" s="25" t="s">
        <v>910</v>
      </c>
      <c r="J912" s="31" t="s">
        <v>64</v>
      </c>
      <c r="K912" s="31" t="s">
        <v>64</v>
      </c>
      <c r="L912" s="26">
        <v>3</v>
      </c>
      <c r="M912" s="53" t="s">
        <v>37</v>
      </c>
      <c r="N912" s="30">
        <v>525115078</v>
      </c>
      <c r="O912" s="25" t="s">
        <v>55</v>
      </c>
      <c r="P912" s="29" t="s">
        <v>879</v>
      </c>
      <c r="Q912" s="29" t="s">
        <v>36</v>
      </c>
      <c r="R912" s="79" t="s">
        <v>37</v>
      </c>
    </row>
    <row r="913" spans="1:18" s="28" customFormat="1" ht="135" x14ac:dyDescent="0.25">
      <c r="A913" s="77" t="s">
        <v>48</v>
      </c>
      <c r="B913" s="31" t="s">
        <v>49</v>
      </c>
      <c r="C913" s="31" t="s">
        <v>50</v>
      </c>
      <c r="D913" s="31" t="s">
        <v>51</v>
      </c>
      <c r="E913" s="31" t="s">
        <v>52</v>
      </c>
      <c r="F913" s="25">
        <v>80111600</v>
      </c>
      <c r="G913" s="49" t="s">
        <v>911</v>
      </c>
      <c r="H913" s="68" t="s">
        <v>43</v>
      </c>
      <c r="I913" s="68" t="s">
        <v>31</v>
      </c>
      <c r="J913" s="31" t="s">
        <v>106</v>
      </c>
      <c r="K913" s="31" t="s">
        <v>106</v>
      </c>
      <c r="L913" s="26">
        <v>3</v>
      </c>
      <c r="M913" s="32">
        <v>3250000</v>
      </c>
      <c r="N913" s="30">
        <v>9750000</v>
      </c>
      <c r="O913" s="25" t="s">
        <v>55</v>
      </c>
      <c r="P913" s="29" t="s">
        <v>35</v>
      </c>
      <c r="Q913" s="29" t="s">
        <v>36</v>
      </c>
      <c r="R913" s="79" t="s">
        <v>37</v>
      </c>
    </row>
    <row r="914" spans="1:18" s="28" customFormat="1" ht="120" x14ac:dyDescent="0.25">
      <c r="A914" s="77" t="s">
        <v>48</v>
      </c>
      <c r="B914" s="31" t="s">
        <v>49</v>
      </c>
      <c r="C914" s="31" t="s">
        <v>117</v>
      </c>
      <c r="D914" s="31" t="s">
        <v>127</v>
      </c>
      <c r="E914" s="31" t="s">
        <v>128</v>
      </c>
      <c r="F914" s="108">
        <v>80111600</v>
      </c>
      <c r="G914" s="49" t="s">
        <v>912</v>
      </c>
      <c r="H914" s="119" t="s">
        <v>43</v>
      </c>
      <c r="I914" s="109" t="s">
        <v>31</v>
      </c>
      <c r="J914" s="31" t="s">
        <v>122</v>
      </c>
      <c r="K914" s="31" t="s">
        <v>64</v>
      </c>
      <c r="L914" s="26">
        <v>2</v>
      </c>
      <c r="M914" s="32">
        <v>6100000</v>
      </c>
      <c r="N914" s="30">
        <v>12200000</v>
      </c>
      <c r="O914" s="25" t="s">
        <v>121</v>
      </c>
      <c r="P914" s="31" t="s">
        <v>35</v>
      </c>
      <c r="Q914" s="26" t="s">
        <v>36</v>
      </c>
      <c r="R914" s="78" t="s">
        <v>37</v>
      </c>
    </row>
    <row r="915" spans="1:18" s="28" customFormat="1" ht="120" x14ac:dyDescent="0.25">
      <c r="A915" s="77" t="s">
        <v>48</v>
      </c>
      <c r="B915" s="31" t="s">
        <v>49</v>
      </c>
      <c r="C915" s="31" t="s">
        <v>117</v>
      </c>
      <c r="D915" s="31" t="s">
        <v>127</v>
      </c>
      <c r="E915" s="31" t="s">
        <v>128</v>
      </c>
      <c r="F915" s="108">
        <v>80111600</v>
      </c>
      <c r="G915" s="49" t="s">
        <v>913</v>
      </c>
      <c r="H915" s="109" t="s">
        <v>43</v>
      </c>
      <c r="I915" s="109" t="s">
        <v>31</v>
      </c>
      <c r="J915" s="31" t="s">
        <v>122</v>
      </c>
      <c r="K915" s="31" t="s">
        <v>914</v>
      </c>
      <c r="L915" s="26">
        <v>5</v>
      </c>
      <c r="M915" s="32">
        <v>6000000</v>
      </c>
      <c r="N915" s="30">
        <v>30000000</v>
      </c>
      <c r="O915" s="25" t="s">
        <v>121</v>
      </c>
      <c r="P915" s="31" t="s">
        <v>35</v>
      </c>
      <c r="Q915" s="26" t="s">
        <v>36</v>
      </c>
      <c r="R915" s="78" t="s">
        <v>37</v>
      </c>
    </row>
    <row r="916" spans="1:18" s="28" customFormat="1" ht="120" x14ac:dyDescent="0.25">
      <c r="A916" s="77" t="s">
        <v>48</v>
      </c>
      <c r="B916" s="31" t="s">
        <v>49</v>
      </c>
      <c r="C916" s="31" t="s">
        <v>117</v>
      </c>
      <c r="D916" s="31" t="s">
        <v>127</v>
      </c>
      <c r="E916" s="31" t="s">
        <v>128</v>
      </c>
      <c r="F916" s="108">
        <v>80111600</v>
      </c>
      <c r="G916" s="49" t="s">
        <v>915</v>
      </c>
      <c r="H916" s="109" t="s">
        <v>30</v>
      </c>
      <c r="I916" s="109" t="s">
        <v>31</v>
      </c>
      <c r="J916" s="31" t="s">
        <v>122</v>
      </c>
      <c r="K916" s="31" t="s">
        <v>914</v>
      </c>
      <c r="L916" s="26">
        <v>4</v>
      </c>
      <c r="M916" s="32">
        <v>6000000</v>
      </c>
      <c r="N916" s="30">
        <v>24000000</v>
      </c>
      <c r="O916" s="25" t="s">
        <v>121</v>
      </c>
      <c r="P916" s="31" t="s">
        <v>35</v>
      </c>
      <c r="Q916" s="26" t="s">
        <v>36</v>
      </c>
      <c r="R916" s="78" t="s">
        <v>37</v>
      </c>
    </row>
    <row r="917" spans="1:18" s="28" customFormat="1" ht="120" x14ac:dyDescent="0.25">
      <c r="A917" s="77" t="s">
        <v>48</v>
      </c>
      <c r="B917" s="31" t="s">
        <v>49</v>
      </c>
      <c r="C917" s="31" t="s">
        <v>117</v>
      </c>
      <c r="D917" s="31" t="s">
        <v>127</v>
      </c>
      <c r="E917" s="31" t="s">
        <v>128</v>
      </c>
      <c r="F917" s="108">
        <v>80111600</v>
      </c>
      <c r="G917" s="49" t="s">
        <v>916</v>
      </c>
      <c r="H917" s="109" t="s">
        <v>30</v>
      </c>
      <c r="I917" s="109" t="s">
        <v>31</v>
      </c>
      <c r="J917" s="31" t="s">
        <v>122</v>
      </c>
      <c r="K917" s="31" t="s">
        <v>914</v>
      </c>
      <c r="L917" s="26">
        <v>3</v>
      </c>
      <c r="M917" s="32">
        <v>4000000</v>
      </c>
      <c r="N917" s="30">
        <v>12000000</v>
      </c>
      <c r="O917" s="25" t="s">
        <v>121</v>
      </c>
      <c r="P917" s="31" t="s">
        <v>35</v>
      </c>
      <c r="Q917" s="26" t="s">
        <v>36</v>
      </c>
      <c r="R917" s="78" t="s">
        <v>37</v>
      </c>
    </row>
    <row r="918" spans="1:18" s="37" customFormat="1" ht="120" x14ac:dyDescent="0.25">
      <c r="A918" s="83" t="s">
        <v>48</v>
      </c>
      <c r="B918" s="34" t="s">
        <v>313</v>
      </c>
      <c r="C918" s="34" t="s">
        <v>416</v>
      </c>
      <c r="D918" s="41" t="s">
        <v>417</v>
      </c>
      <c r="E918" s="41" t="s">
        <v>418</v>
      </c>
      <c r="F918" s="60">
        <v>45111902</v>
      </c>
      <c r="G918" s="49" t="s">
        <v>917</v>
      </c>
      <c r="H918" s="56" t="s">
        <v>442</v>
      </c>
      <c r="I918" s="56" t="s">
        <v>918</v>
      </c>
      <c r="J918" s="31" t="s">
        <v>64</v>
      </c>
      <c r="K918" s="31" t="s">
        <v>100</v>
      </c>
      <c r="L918" s="26">
        <v>2</v>
      </c>
      <c r="M918" s="53" t="s">
        <v>37</v>
      </c>
      <c r="N918" s="30">
        <v>31900000</v>
      </c>
      <c r="O918" s="25" t="s">
        <v>420</v>
      </c>
      <c r="P918" s="31" t="s">
        <v>35</v>
      </c>
      <c r="Q918" s="26" t="s">
        <v>36</v>
      </c>
      <c r="R918" s="78" t="s">
        <v>37</v>
      </c>
    </row>
    <row r="919" spans="1:18" s="28" customFormat="1" ht="135" x14ac:dyDescent="0.25">
      <c r="A919" s="77" t="s">
        <v>48</v>
      </c>
      <c r="B919" s="31" t="s">
        <v>49</v>
      </c>
      <c r="C919" s="31" t="s">
        <v>50</v>
      </c>
      <c r="D919" s="31" t="s">
        <v>51</v>
      </c>
      <c r="E919" s="31" t="s">
        <v>52</v>
      </c>
      <c r="F919" s="56">
        <v>80111600</v>
      </c>
      <c r="G919" s="49" t="s">
        <v>919</v>
      </c>
      <c r="H919" s="56" t="s">
        <v>30</v>
      </c>
      <c r="I919" s="56" t="s">
        <v>31</v>
      </c>
      <c r="J919" s="31" t="s">
        <v>106</v>
      </c>
      <c r="K919" s="31" t="s">
        <v>106</v>
      </c>
      <c r="L919" s="26">
        <v>2.5</v>
      </c>
      <c r="M919" s="63">
        <v>5000000</v>
      </c>
      <c r="N919" s="30">
        <v>12500000</v>
      </c>
      <c r="O919" s="25" t="s">
        <v>55</v>
      </c>
      <c r="P919" s="31" t="s">
        <v>35</v>
      </c>
      <c r="Q919" s="29" t="s">
        <v>36</v>
      </c>
      <c r="R919" s="79" t="s">
        <v>37</v>
      </c>
    </row>
    <row r="920" spans="1:18" s="37" customFormat="1" ht="105" x14ac:dyDescent="0.25">
      <c r="A920" s="77" t="s">
        <v>48</v>
      </c>
      <c r="B920" s="31" t="s">
        <v>49</v>
      </c>
      <c r="C920" s="31" t="s">
        <v>453</v>
      </c>
      <c r="D920" s="31" t="s">
        <v>51</v>
      </c>
      <c r="E920" s="31" t="s">
        <v>454</v>
      </c>
      <c r="F920" s="56">
        <v>80111600</v>
      </c>
      <c r="G920" s="49" t="s">
        <v>455</v>
      </c>
      <c r="H920" s="56" t="s">
        <v>481</v>
      </c>
      <c r="I920" s="25" t="s">
        <v>31</v>
      </c>
      <c r="J920" s="31" t="s">
        <v>106</v>
      </c>
      <c r="K920" s="31" t="s">
        <v>64</v>
      </c>
      <c r="L920" s="26">
        <v>3</v>
      </c>
      <c r="M920" s="58">
        <v>3394880</v>
      </c>
      <c r="N920" s="30">
        <v>10184640</v>
      </c>
      <c r="O920" s="25" t="s">
        <v>456</v>
      </c>
      <c r="P920" s="31" t="s">
        <v>35</v>
      </c>
      <c r="Q920" s="26" t="s">
        <v>36</v>
      </c>
      <c r="R920" s="78" t="s">
        <v>37</v>
      </c>
    </row>
    <row r="921" spans="1:18" s="37" customFormat="1" ht="105" x14ac:dyDescent="0.25">
      <c r="A921" s="77" t="s">
        <v>48</v>
      </c>
      <c r="B921" s="31" t="s">
        <v>49</v>
      </c>
      <c r="C921" s="31" t="s">
        <v>453</v>
      </c>
      <c r="D921" s="31" t="s">
        <v>51</v>
      </c>
      <c r="E921" s="31" t="s">
        <v>454</v>
      </c>
      <c r="F921" s="56">
        <v>80111600</v>
      </c>
      <c r="G921" s="49" t="s">
        <v>455</v>
      </c>
      <c r="H921" s="56" t="s">
        <v>481</v>
      </c>
      <c r="I921" s="25" t="s">
        <v>31</v>
      </c>
      <c r="J921" s="31" t="s">
        <v>64</v>
      </c>
      <c r="K921" s="68" t="s">
        <v>64</v>
      </c>
      <c r="L921" s="26">
        <v>3</v>
      </c>
      <c r="M921" s="58">
        <v>3394880</v>
      </c>
      <c r="N921" s="30">
        <v>10184640</v>
      </c>
      <c r="O921" s="25" t="s">
        <v>456</v>
      </c>
      <c r="P921" s="31" t="s">
        <v>35</v>
      </c>
      <c r="Q921" s="26" t="s">
        <v>36</v>
      </c>
      <c r="R921" s="78" t="s">
        <v>37</v>
      </c>
    </row>
    <row r="922" spans="1:18" s="37" customFormat="1" ht="120" x14ac:dyDescent="0.25">
      <c r="A922" s="77" t="s">
        <v>48</v>
      </c>
      <c r="B922" s="31" t="s">
        <v>444</v>
      </c>
      <c r="C922" s="31" t="s">
        <v>445</v>
      </c>
      <c r="D922" s="31" t="s">
        <v>446</v>
      </c>
      <c r="E922" s="31" t="s">
        <v>447</v>
      </c>
      <c r="F922" s="56">
        <v>80111600</v>
      </c>
      <c r="G922" s="49" t="s">
        <v>920</v>
      </c>
      <c r="H922" s="31" t="s">
        <v>30</v>
      </c>
      <c r="I922" s="25" t="s">
        <v>31</v>
      </c>
      <c r="J922" s="31" t="s">
        <v>106</v>
      </c>
      <c r="K922" s="31" t="s">
        <v>106</v>
      </c>
      <c r="L922" s="31">
        <v>3</v>
      </c>
      <c r="M922" s="58">
        <v>4666667</v>
      </c>
      <c r="N922" s="30">
        <f>+M922*L922-1</f>
        <v>14000000</v>
      </c>
      <c r="O922" s="31" t="s">
        <v>449</v>
      </c>
      <c r="P922" s="31" t="s">
        <v>35</v>
      </c>
      <c r="Q922" s="26" t="s">
        <v>36</v>
      </c>
      <c r="R922" s="78" t="s">
        <v>37</v>
      </c>
    </row>
    <row r="923" spans="1:18" s="28" customFormat="1" ht="105" x14ac:dyDescent="0.25">
      <c r="A923" s="77" t="s">
        <v>48</v>
      </c>
      <c r="B923" s="31" t="s">
        <v>49</v>
      </c>
      <c r="C923" s="31" t="s">
        <v>453</v>
      </c>
      <c r="D923" s="31" t="s">
        <v>51</v>
      </c>
      <c r="E923" s="31" t="s">
        <v>454</v>
      </c>
      <c r="F923" s="72">
        <v>80111600</v>
      </c>
      <c r="G923" s="49" t="s">
        <v>455</v>
      </c>
      <c r="H923" s="31" t="s">
        <v>481</v>
      </c>
      <c r="I923" s="25" t="s">
        <v>31</v>
      </c>
      <c r="J923" s="31" t="s">
        <v>64</v>
      </c>
      <c r="K923" s="31" t="s">
        <v>64</v>
      </c>
      <c r="L923" s="31">
        <v>3</v>
      </c>
      <c r="M923" s="58">
        <v>3394880</v>
      </c>
      <c r="N923" s="30">
        <f>+M923*L923</f>
        <v>10184640</v>
      </c>
      <c r="O923" s="68" t="s">
        <v>456</v>
      </c>
      <c r="P923" s="31" t="s">
        <v>35</v>
      </c>
      <c r="Q923" s="26" t="s">
        <v>36</v>
      </c>
      <c r="R923" s="78" t="s">
        <v>37</v>
      </c>
    </row>
    <row r="924" spans="1:18" s="28" customFormat="1" ht="105" x14ac:dyDescent="0.25">
      <c r="A924" s="77" t="s">
        <v>48</v>
      </c>
      <c r="B924" s="31" t="s">
        <v>49</v>
      </c>
      <c r="C924" s="31" t="s">
        <v>453</v>
      </c>
      <c r="D924" s="31" t="s">
        <v>51</v>
      </c>
      <c r="E924" s="31" t="s">
        <v>454</v>
      </c>
      <c r="F924" s="72">
        <v>80111600</v>
      </c>
      <c r="G924" s="49" t="s">
        <v>455</v>
      </c>
      <c r="H924" s="31" t="s">
        <v>481</v>
      </c>
      <c r="I924" s="25" t="s">
        <v>31</v>
      </c>
      <c r="J924" s="31" t="s">
        <v>64</v>
      </c>
      <c r="K924" s="31" t="s">
        <v>64</v>
      </c>
      <c r="L924" s="31">
        <v>3</v>
      </c>
      <c r="M924" s="58">
        <v>3394880</v>
      </c>
      <c r="N924" s="30">
        <v>10184640</v>
      </c>
      <c r="O924" s="68" t="s">
        <v>456</v>
      </c>
      <c r="P924" s="31" t="s">
        <v>35</v>
      </c>
      <c r="Q924" s="26" t="s">
        <v>36</v>
      </c>
      <c r="R924" s="78" t="s">
        <v>37</v>
      </c>
    </row>
    <row r="925" spans="1:18" s="28" customFormat="1" ht="120" x14ac:dyDescent="0.25">
      <c r="A925" s="77" t="s">
        <v>48</v>
      </c>
      <c r="B925" s="31" t="s">
        <v>49</v>
      </c>
      <c r="C925" s="31" t="s">
        <v>117</v>
      </c>
      <c r="D925" s="31" t="s">
        <v>127</v>
      </c>
      <c r="E925" s="31" t="s">
        <v>128</v>
      </c>
      <c r="F925" s="101">
        <v>80111600</v>
      </c>
      <c r="G925" s="49" t="s">
        <v>921</v>
      </c>
      <c r="H925" s="101" t="s">
        <v>43</v>
      </c>
      <c r="I925" s="101" t="s">
        <v>31</v>
      </c>
      <c r="J925" s="101" t="s">
        <v>100</v>
      </c>
      <c r="K925" s="101" t="s">
        <v>100</v>
      </c>
      <c r="L925" s="31">
        <v>2</v>
      </c>
      <c r="M925" s="97">
        <v>6000000</v>
      </c>
      <c r="N925" s="30">
        <v>12000000</v>
      </c>
      <c r="O925" s="101" t="s">
        <v>121</v>
      </c>
      <c r="P925" s="31" t="s">
        <v>35</v>
      </c>
      <c r="Q925" s="31" t="s">
        <v>36</v>
      </c>
      <c r="R925" s="81" t="s">
        <v>37</v>
      </c>
    </row>
    <row r="926" spans="1:18" s="28" customFormat="1" ht="120" x14ac:dyDescent="0.25">
      <c r="A926" s="77" t="s">
        <v>48</v>
      </c>
      <c r="B926" s="31" t="s">
        <v>49</v>
      </c>
      <c r="C926" s="31" t="s">
        <v>117</v>
      </c>
      <c r="D926" s="31" t="s">
        <v>127</v>
      </c>
      <c r="E926" s="31" t="s">
        <v>128</v>
      </c>
      <c r="F926" s="71">
        <v>80111600</v>
      </c>
      <c r="G926" s="49" t="s">
        <v>922</v>
      </c>
      <c r="H926" s="68" t="s">
        <v>858</v>
      </c>
      <c r="I926" s="68" t="s">
        <v>31</v>
      </c>
      <c r="J926" s="68" t="s">
        <v>106</v>
      </c>
      <c r="K926" s="68" t="s">
        <v>100</v>
      </c>
      <c r="L926" s="68">
        <v>1</v>
      </c>
      <c r="M926" s="70">
        <v>3849000</v>
      </c>
      <c r="N926" s="30">
        <v>3849000</v>
      </c>
      <c r="O926" s="56" t="s">
        <v>225</v>
      </c>
      <c r="P926" s="31" t="s">
        <v>35</v>
      </c>
      <c r="Q926" s="31" t="s">
        <v>36</v>
      </c>
      <c r="R926" s="81" t="s">
        <v>37</v>
      </c>
    </row>
    <row r="927" spans="1:18" s="28" customFormat="1" ht="120" x14ac:dyDescent="0.25">
      <c r="A927" s="77" t="s">
        <v>48</v>
      </c>
      <c r="B927" s="31" t="s">
        <v>49</v>
      </c>
      <c r="C927" s="31" t="s">
        <v>117</v>
      </c>
      <c r="D927" s="31" t="s">
        <v>127</v>
      </c>
      <c r="E927" s="31" t="s">
        <v>128</v>
      </c>
      <c r="F927" s="71">
        <v>80111600</v>
      </c>
      <c r="G927" s="49" t="s">
        <v>922</v>
      </c>
      <c r="H927" s="68" t="s">
        <v>858</v>
      </c>
      <c r="I927" s="68" t="s">
        <v>31</v>
      </c>
      <c r="J927" s="68" t="s">
        <v>106</v>
      </c>
      <c r="K927" s="68" t="s">
        <v>100</v>
      </c>
      <c r="L927" s="68">
        <v>1</v>
      </c>
      <c r="M927" s="70">
        <v>3849000</v>
      </c>
      <c r="N927" s="30">
        <v>3849000</v>
      </c>
      <c r="O927" s="56" t="s">
        <v>225</v>
      </c>
      <c r="P927" s="31" t="s">
        <v>35</v>
      </c>
      <c r="Q927" s="31" t="s">
        <v>36</v>
      </c>
      <c r="R927" s="81" t="s">
        <v>37</v>
      </c>
    </row>
    <row r="928" spans="1:18" s="28" customFormat="1" ht="120" x14ac:dyDescent="0.25">
      <c r="A928" s="77" t="s">
        <v>48</v>
      </c>
      <c r="B928" s="31" t="s">
        <v>49</v>
      </c>
      <c r="C928" s="31" t="s">
        <v>117</v>
      </c>
      <c r="D928" s="31" t="s">
        <v>127</v>
      </c>
      <c r="E928" s="31" t="s">
        <v>128</v>
      </c>
      <c r="F928" s="71">
        <v>80111600</v>
      </c>
      <c r="G928" s="49" t="s">
        <v>922</v>
      </c>
      <c r="H928" s="68" t="s">
        <v>858</v>
      </c>
      <c r="I928" s="68" t="s">
        <v>31</v>
      </c>
      <c r="J928" s="68" t="s">
        <v>106</v>
      </c>
      <c r="K928" s="68" t="s">
        <v>100</v>
      </c>
      <c r="L928" s="68">
        <v>1</v>
      </c>
      <c r="M928" s="70">
        <v>3849000</v>
      </c>
      <c r="N928" s="30">
        <v>3849000</v>
      </c>
      <c r="O928" s="56" t="s">
        <v>225</v>
      </c>
      <c r="P928" s="31" t="s">
        <v>35</v>
      </c>
      <c r="Q928" s="31" t="s">
        <v>36</v>
      </c>
      <c r="R928" s="81" t="s">
        <v>37</v>
      </c>
    </row>
    <row r="929" spans="1:18" s="28" customFormat="1" ht="120" x14ac:dyDescent="0.25">
      <c r="A929" s="77" t="s">
        <v>48</v>
      </c>
      <c r="B929" s="31" t="s">
        <v>49</v>
      </c>
      <c r="C929" s="31" t="s">
        <v>117</v>
      </c>
      <c r="D929" s="31" t="s">
        <v>127</v>
      </c>
      <c r="E929" s="31" t="s">
        <v>128</v>
      </c>
      <c r="F929" s="71">
        <v>80111600</v>
      </c>
      <c r="G929" s="49" t="s">
        <v>922</v>
      </c>
      <c r="H929" s="68" t="s">
        <v>858</v>
      </c>
      <c r="I929" s="68" t="s">
        <v>31</v>
      </c>
      <c r="J929" s="68" t="s">
        <v>106</v>
      </c>
      <c r="K929" s="68" t="s">
        <v>100</v>
      </c>
      <c r="L929" s="68">
        <v>1</v>
      </c>
      <c r="M929" s="70">
        <v>3849000</v>
      </c>
      <c r="N929" s="30">
        <v>3849000</v>
      </c>
      <c r="O929" s="56" t="s">
        <v>225</v>
      </c>
      <c r="P929" s="31" t="s">
        <v>35</v>
      </c>
      <c r="Q929" s="31" t="s">
        <v>36</v>
      </c>
      <c r="R929" s="81" t="s">
        <v>37</v>
      </c>
    </row>
    <row r="930" spans="1:18" s="28" customFormat="1" ht="120" x14ac:dyDescent="0.25">
      <c r="A930" s="77" t="s">
        <v>48</v>
      </c>
      <c r="B930" s="31" t="s">
        <v>49</v>
      </c>
      <c r="C930" s="31" t="s">
        <v>117</v>
      </c>
      <c r="D930" s="31" t="s">
        <v>127</v>
      </c>
      <c r="E930" s="31" t="s">
        <v>128</v>
      </c>
      <c r="F930" s="71">
        <v>80111600</v>
      </c>
      <c r="G930" s="49" t="s">
        <v>923</v>
      </c>
      <c r="H930" s="68" t="s">
        <v>858</v>
      </c>
      <c r="I930" s="68" t="s">
        <v>31</v>
      </c>
      <c r="J930" s="68" t="s">
        <v>106</v>
      </c>
      <c r="K930" s="68" t="s">
        <v>100</v>
      </c>
      <c r="L930" s="68">
        <v>1</v>
      </c>
      <c r="M930" s="70">
        <v>4277000</v>
      </c>
      <c r="N930" s="30">
        <v>4277000</v>
      </c>
      <c r="O930" s="56" t="s">
        <v>225</v>
      </c>
      <c r="P930" s="31" t="s">
        <v>35</v>
      </c>
      <c r="Q930" s="31" t="s">
        <v>36</v>
      </c>
      <c r="R930" s="81" t="s">
        <v>37</v>
      </c>
    </row>
    <row r="931" spans="1:18" s="37" customFormat="1" ht="135" x14ac:dyDescent="0.25">
      <c r="A931" s="77" t="s">
        <v>48</v>
      </c>
      <c r="B931" s="31" t="s">
        <v>49</v>
      </c>
      <c r="C931" s="31" t="s">
        <v>50</v>
      </c>
      <c r="D931" s="31" t="s">
        <v>51</v>
      </c>
      <c r="E931" s="31" t="s">
        <v>52</v>
      </c>
      <c r="F931" s="60">
        <v>80111600</v>
      </c>
      <c r="G931" s="49" t="s">
        <v>83</v>
      </c>
      <c r="H931" s="56" t="s">
        <v>43</v>
      </c>
      <c r="I931" s="56" t="s">
        <v>31</v>
      </c>
      <c r="J931" s="56" t="s">
        <v>106</v>
      </c>
      <c r="K931" s="56" t="s">
        <v>136</v>
      </c>
      <c r="L931" s="56">
        <v>2</v>
      </c>
      <c r="M931" s="63">
        <v>3849000</v>
      </c>
      <c r="N931" s="30">
        <v>7698000</v>
      </c>
      <c r="O931" s="68" t="s">
        <v>55</v>
      </c>
      <c r="P931" s="29" t="s">
        <v>35</v>
      </c>
      <c r="Q931" s="29" t="s">
        <v>36</v>
      </c>
      <c r="R931" s="79" t="s">
        <v>37</v>
      </c>
    </row>
    <row r="932" spans="1:18" s="37" customFormat="1" ht="135" x14ac:dyDescent="0.25">
      <c r="A932" s="77" t="s">
        <v>48</v>
      </c>
      <c r="B932" s="31" t="s">
        <v>49</v>
      </c>
      <c r="C932" s="31" t="s">
        <v>50</v>
      </c>
      <c r="D932" s="31" t="s">
        <v>51</v>
      </c>
      <c r="E932" s="31" t="s">
        <v>52</v>
      </c>
      <c r="F932" s="60">
        <v>80111600</v>
      </c>
      <c r="G932" s="49" t="s">
        <v>924</v>
      </c>
      <c r="H932" s="56" t="s">
        <v>43</v>
      </c>
      <c r="I932" s="56" t="s">
        <v>31</v>
      </c>
      <c r="J932" s="56" t="s">
        <v>106</v>
      </c>
      <c r="K932" s="56" t="s">
        <v>136</v>
      </c>
      <c r="L932" s="56">
        <v>3</v>
      </c>
      <c r="M932" s="63">
        <v>5000000</v>
      </c>
      <c r="N932" s="30">
        <v>15000000</v>
      </c>
      <c r="O932" s="68" t="s">
        <v>55</v>
      </c>
      <c r="P932" s="29" t="s">
        <v>35</v>
      </c>
      <c r="Q932" s="29" t="s">
        <v>36</v>
      </c>
      <c r="R932" s="79" t="s">
        <v>37</v>
      </c>
    </row>
    <row r="933" spans="1:18" s="39" customFormat="1" x14ac:dyDescent="0.2">
      <c r="A933" s="77"/>
      <c r="B933" s="31"/>
      <c r="C933" s="31"/>
      <c r="D933" s="31"/>
      <c r="E933" s="31"/>
      <c r="F933" s="31"/>
      <c r="G933" s="50"/>
      <c r="H933" s="31"/>
      <c r="I933" s="31"/>
      <c r="J933" s="31"/>
      <c r="K933" s="31"/>
      <c r="L933" s="31"/>
      <c r="M933" s="53"/>
      <c r="N933" s="30"/>
      <c r="O933" s="29"/>
      <c r="P933" s="29"/>
      <c r="Q933" s="29"/>
      <c r="R933" s="79"/>
    </row>
    <row r="934" spans="1:18" s="28" customFormat="1" x14ac:dyDescent="0.2">
      <c r="A934" s="77"/>
      <c r="B934" s="31"/>
      <c r="C934" s="31"/>
      <c r="D934" s="31"/>
      <c r="E934" s="31"/>
      <c r="F934" s="31"/>
      <c r="G934" s="50"/>
      <c r="H934" s="64"/>
      <c r="I934" s="64"/>
      <c r="J934" s="31"/>
      <c r="K934" s="31"/>
      <c r="L934" s="64"/>
      <c r="M934" s="53"/>
      <c r="N934" s="61"/>
      <c r="O934" s="31"/>
      <c r="P934" s="31"/>
      <c r="Q934" s="31"/>
      <c r="R934" s="81"/>
    </row>
    <row r="935" spans="1:18" s="39" customFormat="1" x14ac:dyDescent="0.2">
      <c r="A935" s="77"/>
      <c r="B935" s="31"/>
      <c r="C935" s="31"/>
      <c r="D935" s="31"/>
      <c r="E935" s="31"/>
      <c r="F935" s="31"/>
      <c r="G935" s="50"/>
      <c r="H935" s="31"/>
      <c r="I935" s="31"/>
      <c r="J935" s="26"/>
      <c r="K935" s="26"/>
      <c r="L935" s="40"/>
      <c r="M935" s="32"/>
      <c r="N935" s="30"/>
      <c r="O935" s="36"/>
      <c r="P935" s="31"/>
      <c r="Q935" s="26"/>
      <c r="R935" s="78"/>
    </row>
    <row r="936" spans="1:18" s="14" customFormat="1" ht="15.75" thickBot="1" x14ac:dyDescent="0.25">
      <c r="A936" s="86"/>
      <c r="B936" s="87"/>
      <c r="C936" s="88"/>
      <c r="D936" s="88"/>
      <c r="E936" s="88"/>
      <c r="F936" s="89"/>
      <c r="G936" s="89"/>
      <c r="H936" s="89"/>
      <c r="I936" s="89"/>
      <c r="J936" s="89"/>
      <c r="K936" s="89"/>
      <c r="L936" s="89"/>
      <c r="M936" s="89"/>
      <c r="N936" s="90">
        <f>SUM(N8:N935)</f>
        <v>20951371996.00095</v>
      </c>
      <c r="O936" s="91"/>
      <c r="P936" s="89"/>
      <c r="Q936" s="89"/>
      <c r="R936" s="92"/>
    </row>
    <row r="937" spans="1:18" ht="15.75" x14ac:dyDescent="0.2">
      <c r="C937" s="15"/>
      <c r="D937" s="15"/>
      <c r="E937" s="15"/>
      <c r="F937" s="13"/>
      <c r="G937" s="16"/>
      <c r="I937" s="13"/>
      <c r="M937" s="13"/>
      <c r="N937" s="51">
        <f>17162572000+390000000+567000000+461400000+1111400000+195000000+1063999996</f>
        <v>20951371996</v>
      </c>
    </row>
    <row r="938" spans="1:18" x14ac:dyDescent="0.2">
      <c r="F938" s="13"/>
      <c r="G938" s="18"/>
      <c r="I938" s="13"/>
      <c r="M938" s="13"/>
      <c r="N938" s="19">
        <f>+N936-N937</f>
        <v>9.49859619140625E-4</v>
      </c>
    </row>
    <row r="940" spans="1:18" x14ac:dyDescent="0.2">
      <c r="F940" s="13"/>
      <c r="G940" s="13"/>
      <c r="I940" s="13"/>
      <c r="M940" s="20"/>
      <c r="N940" s="21"/>
    </row>
    <row r="941" spans="1:18" x14ac:dyDescent="0.2">
      <c r="F941" s="13"/>
      <c r="G941" s="13"/>
      <c r="I941" s="13"/>
      <c r="M941" s="20"/>
      <c r="N941" s="57"/>
    </row>
    <row r="942" spans="1:18" x14ac:dyDescent="0.2">
      <c r="F942" s="13"/>
      <c r="G942" s="13"/>
      <c r="I942" s="13"/>
      <c r="M942" s="20"/>
      <c r="N942" s="21"/>
    </row>
    <row r="943" spans="1:18" x14ac:dyDescent="0.2">
      <c r="F943" s="13"/>
      <c r="G943" s="13"/>
      <c r="I943" s="13"/>
      <c r="M943" s="20"/>
      <c r="N943" s="21"/>
    </row>
    <row r="944" spans="1:18" x14ac:dyDescent="0.2">
      <c r="N944" s="21"/>
    </row>
    <row r="945" spans="14:14" x14ac:dyDescent="0.2">
      <c r="N945" s="21"/>
    </row>
    <row r="946" spans="14:14" x14ac:dyDescent="0.2">
      <c r="N946" s="21"/>
    </row>
    <row r="947" spans="14:14" x14ac:dyDescent="0.2">
      <c r="N947" s="21"/>
    </row>
    <row r="948" spans="14:14" x14ac:dyDescent="0.2">
      <c r="N948" s="21"/>
    </row>
    <row r="949" spans="14:14" x14ac:dyDescent="0.2">
      <c r="N949" s="21"/>
    </row>
    <row r="950" spans="14:14" x14ac:dyDescent="0.2">
      <c r="N950" s="21"/>
    </row>
    <row r="951" spans="14:14" x14ac:dyDescent="0.2">
      <c r="N951" s="21"/>
    </row>
    <row r="952" spans="14:14" x14ac:dyDescent="0.2">
      <c r="N952" s="21"/>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05">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DANIEL TOVAR CARDOZO</cp:lastModifiedBy>
  <cp:revision/>
  <dcterms:created xsi:type="dcterms:W3CDTF">2021-02-17T00:10:28Z</dcterms:created>
  <dcterms:modified xsi:type="dcterms:W3CDTF">2023-10-27T14:45:57Z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