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4FE085F4-E0F5-487B-BED9-829D64CD574C}" xr6:coauthVersionLast="47" xr6:coauthVersionMax="47" xr10:uidLastSave="{00000000-0000-0000-0000-000000000000}"/>
  <bookViews>
    <workbookView xWindow="-120" yWindow="-120" windowWidth="20730" windowHeight="11040" xr2:uid="{00000000-000D-0000-FFFF-FFFF00000000}"/>
  </bookViews>
  <sheets>
    <sheet name="NORMOGRAMA CONSOLIDADO" sheetId="4" r:id="rId1"/>
  </sheets>
  <definedNames>
    <definedName name="_xlnm._FilterDatabase" localSheetId="0" hidden="1">'NORMOGRAMA CONSOLIDADO'!$B$1:$B$546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1" i="4" l="1"/>
  <c r="D528" i="4"/>
  <c r="D522" i="4"/>
  <c r="D526" i="4"/>
  <c r="D524" i="4"/>
  <c r="D249" i="4"/>
  <c r="D57" i="4"/>
  <c r="D546" i="4"/>
  <c r="D545" i="4"/>
  <c r="D544" i="4"/>
  <c r="D543" i="4"/>
  <c r="D529" i="4"/>
  <c r="D523" i="4"/>
  <c r="D514" i="4"/>
  <c r="D517" i="4"/>
  <c r="D518" i="4"/>
  <c r="D519" i="4"/>
  <c r="D520" i="4"/>
  <c r="D260" i="4"/>
  <c r="D435" i="4"/>
  <c r="D433" i="4"/>
  <c r="D432" i="4"/>
  <c r="D431" i="4"/>
  <c r="D430" i="4"/>
  <c r="D428" i="4"/>
  <c r="D427" i="4"/>
  <c r="D419" i="4"/>
  <c r="D415" i="4"/>
  <c r="D414" i="4"/>
  <c r="D413" i="4"/>
  <c r="D412" i="4"/>
  <c r="D411" i="4"/>
  <c r="D410" i="4"/>
  <c r="D409" i="4"/>
  <c r="D406" i="4"/>
  <c r="D404" i="4"/>
  <c r="D399" i="4"/>
  <c r="D396" i="4"/>
  <c r="D392" i="4"/>
  <c r="D384" i="4"/>
  <c r="D383" i="4"/>
  <c r="D334" i="4"/>
  <c r="D333" i="4"/>
  <c r="D331" i="4"/>
  <c r="D327" i="4"/>
  <c r="D497" i="4"/>
  <c r="D485" i="4"/>
  <c r="D482" i="4"/>
  <c r="D473" i="4"/>
  <c r="D472" i="4"/>
  <c r="D471" i="4"/>
  <c r="D470" i="4"/>
  <c r="D468" i="4"/>
  <c r="D467" i="4"/>
  <c r="D466" i="4"/>
  <c r="D465" i="4"/>
  <c r="D463" i="4"/>
  <c r="D458" i="4"/>
  <c r="D456" i="4"/>
  <c r="D453" i="4"/>
  <c r="D452" i="4"/>
  <c r="D451" i="4"/>
  <c r="D449" i="4"/>
  <c r="D447" i="4"/>
  <c r="D446" i="4"/>
  <c r="D204" i="4"/>
  <c r="D183" i="4"/>
  <c r="D168" i="4"/>
  <c r="D166" i="4"/>
  <c r="D159" i="4"/>
  <c r="D158" i="4"/>
  <c r="D115" i="4"/>
  <c r="D96" i="4"/>
  <c r="D51" i="4"/>
  <c r="D50" i="4"/>
  <c r="D46" i="4"/>
  <c r="D42" i="4"/>
  <c r="D41" i="4"/>
  <c r="D40" i="4"/>
  <c r="D37" i="4"/>
  <c r="D36" i="4"/>
  <c r="D35" i="4"/>
  <c r="D34" i="4"/>
  <c r="D33" i="4"/>
  <c r="D31" i="4"/>
  <c r="D29" i="4"/>
  <c r="D28" i="4"/>
  <c r="D25" i="4"/>
  <c r="D24" i="4"/>
  <c r="D22" i="4"/>
  <c r="D20" i="4"/>
  <c r="D18" i="4"/>
  <c r="D17" i="4"/>
  <c r="D10" i="4"/>
  <c r="D8" i="4"/>
</calcChain>
</file>

<file path=xl/sharedStrings.xml><?xml version="1.0" encoding="utf-8"?>
<sst xmlns="http://schemas.openxmlformats.org/spreadsheetml/2006/main" count="4237" uniqueCount="1863">
  <si>
    <t>GESTIÓN JURÍDICA</t>
  </si>
  <si>
    <t>Código: IDPAC-GJ-FT-13
Versión: 05
Fecha: 28/02/2024
Página: 1 de 1</t>
  </si>
  <si>
    <t>MATRIZ NORMOGRAMA INSTITUCIONAL</t>
  </si>
  <si>
    <t>Fecha de actualización:  30 de septiembre de 2026</t>
  </si>
  <si>
    <t>IDENTIFICACIÓN Y APLICACIÓN DE REQUISITOS LEGALES</t>
  </si>
  <si>
    <t>SEGUIMIENTO Y EVALUACIÓN DE REQUISITOS LEGALES</t>
  </si>
  <si>
    <t>PROCESO</t>
  </si>
  <si>
    <t>DEPENDENCIA</t>
  </si>
  <si>
    <t>TEMÁTICA DE LA NORMA</t>
  </si>
  <si>
    <t>TIPO, NÚMERO Y FECHA DE LA NORMA
(Link de la norma)</t>
  </si>
  <si>
    <t>ENTIDAD QUE EXPIDE LA NORMA</t>
  </si>
  <si>
    <t>APLICACIÓN ESPECÍFICA AL INTERIOR DEL IDPAC</t>
  </si>
  <si>
    <t>EVIDENCIA Y MECANISMO DE CUMPLIMIENTO</t>
  </si>
  <si>
    <t>OBSERVACIONES</t>
  </si>
  <si>
    <t xml:space="preserve">Gestión Bienes, Servicios e Infraestructura </t>
  </si>
  <si>
    <t>Secretaría General</t>
  </si>
  <si>
    <t>Organización del sistema de control fiscal financiero y los organismos que lo ejercen</t>
  </si>
  <si>
    <t>Ley 42 de 1993</t>
  </si>
  <si>
    <t>Congreso de la Republica de Colombia</t>
  </si>
  <si>
    <t>Artículo 107 de la Ley 42 de 1993.</t>
  </si>
  <si>
    <t>Pólizas de seguro</t>
  </si>
  <si>
    <t>Esta ley está vigente para el control fiscal territorial. Aunque fue derogada para la Contraloría General de la República, sus principios y procedimientos siguen siendo el marco de actuación para la Contraloría de Bogotá en la vigilancia del IDPAC, en armonía con el Decreto Ley 403 de 2020 (Nuevo Régimen de Control Fiscal).</t>
  </si>
  <si>
    <t>"Por la cual se expide el Código Nacional de Tránsito Terrestre y se dictan otras disposiciones".</t>
  </si>
  <si>
    <t>Congreso de la República</t>
  </si>
  <si>
    <t>Toda la norma</t>
  </si>
  <si>
    <t>Medidas de prevención y control relacionadas con los conductores de vehículos del IDPAC</t>
  </si>
  <si>
    <t>Modificada por la Ley 1383 de 2010.</t>
  </si>
  <si>
    <t>"Por la cual se establecen los lineamientos para la adopción de una política pública de gestión integral de residuos de aparatos eléctricos y eléctronicos (RAEE) y se dictan otras disposiciones."</t>
  </si>
  <si>
    <t>Ley 1672 de 2013</t>
  </si>
  <si>
    <t>Articulos inherentes al manejo de residuos de aparatos electricos y electronicos (RAEE)</t>
  </si>
  <si>
    <t xml:space="preserve">Plan Insititucional del Gestión Ambiental </t>
  </si>
  <si>
    <t>No se registra observación</t>
  </si>
  <si>
    <t>Por el cual se adopta la revisión general del plan de ordenamiento terrotirial</t>
  </si>
  <si>
    <t>Alcaldía Mayor de Bogotá, D.C.</t>
  </si>
  <si>
    <t xml:space="preserve">Todo el Decreto </t>
  </si>
  <si>
    <t xml:space="preserve">Cumplimiento del Plan de Ordenamiento Territorial </t>
  </si>
  <si>
    <t>Por medio del cual se expide el Decreto Único Distrital del Sector Ambiente</t>
  </si>
  <si>
    <t>DECRETO 646 DE 2025</t>
  </si>
  <si>
    <t>Permite y orienta la gestión ambiental de todos los actores distritales con el propósito de que el proceso de desarrollo propenda por la sostenibilidad del territorio distrital y la región</t>
  </si>
  <si>
    <t>Creación del comité coordinador de inventarios y establecimiento de funciones</t>
  </si>
  <si>
    <t xml:space="preserve">Resolución No. 0169 del 24 de abril de 2007 </t>
  </si>
  <si>
    <t>Instituto Distrital de la Participación y Acción Comunal - IDPAC</t>
  </si>
  <si>
    <t xml:space="preserve">Este comité tiene como propósito velar por el correcto manejo y control de los bienes en la entidad y apoyar en su gestión al responsable de Almacén e Inventarios. </t>
  </si>
  <si>
    <t xml:space="preserve">Cada vez que el comité se reúne, se genera la correspondiente acta de reunión. </t>
  </si>
  <si>
    <t>Marco Normativo Contable</t>
  </si>
  <si>
    <t>Resolución No. 533 de 2015</t>
  </si>
  <si>
    <t>Contaduría General de la Nación</t>
  </si>
  <si>
    <t>Normas para el Reconocimiento, Medición, Revelación y Presentación de los hechos económicos</t>
  </si>
  <si>
    <t>Aplicativo ZBOX, para inventario de bienes usado por contabilidad y Gestión de Recursos físicos. Información financiera uniforme con contabilidad</t>
  </si>
  <si>
    <t>"Por medio de la cual se actualiza la Resolución 0015 de octubre 15 de 2015 respecto a los procedimientos para fijar el alcance de las labores profesionales y establecer los honorarios mínimos que se utilicen para retribuir las labores mencionadas en el Artículo 42 de la Ley 400 de 1997"</t>
  </si>
  <si>
    <t>Resolución 017 de 2017</t>
  </si>
  <si>
    <t>Comisión Asesora Permanente para el Régimen de Construcciones Sismo Resistentes</t>
  </si>
  <si>
    <t>Articulos inherentes al diseño y construcción sismo resistente y estudios geotecnicos</t>
  </si>
  <si>
    <t xml:space="preserve">Estudios geotecnicos </t>
  </si>
  <si>
    <t>No reporta observaciones</t>
  </si>
  <si>
    <t>Por la cual se expide y adopta el Manual de Procedimientos Administrativos y Contables para el manejo y control de los bienes en las Entidades de Gobierno Distritales</t>
  </si>
  <si>
    <t>Resolución DDC-000001 de 2019</t>
  </si>
  <si>
    <t>Secretaría de Hacienda de la Alcaldía Mayor de Bogotá - Contadora General de Bogotá D.C.</t>
  </si>
  <si>
    <t xml:space="preserve">Todos los procedimientos internos del IDPAC respecto al manejo y control de bienes, se basan en lo establecido en este norma. </t>
  </si>
  <si>
    <t>Procedimientos publicados en SIG Participo: IDPAC-GRF-PR-15 Ingresos y egresos de elementos al almacén, IDPAC-GRF-PR-01 Inventarios y Baja de bienes, IDPAC-GRF-PR-18. Procedimiento en caso de pérdida, hurto o daño de bienes de la entidad.</t>
  </si>
  <si>
    <t>Por la cual se modifica la Resolución 0330 de 2017</t>
  </si>
  <si>
    <t>Resolución 799 de 2021</t>
  </si>
  <si>
    <t>Ministerio de Vivienda, Ciudad y Territorio</t>
  </si>
  <si>
    <t>Cumplimiento del Reglamento Técnico del Sector de Agua Potable y Saneamiento Básico - RAS</t>
  </si>
  <si>
    <t xml:space="preserve">"Mediante la cual se modificaron y consolidaron los Libros 1, 2, 3 y 4 y los anexos del RETIE adoptado mediante la Resolución 40117 de 2024, previamente modificada por la Resolución 40304 de 2025. </t>
  </si>
  <si>
    <t>Ministerio de Minas y Energía</t>
  </si>
  <si>
    <t xml:space="preserve">Toda la Resolución </t>
  </si>
  <si>
    <t xml:space="preserve">Cumplimiento del Reglamento Técnico de Instalaciones Eléctricas en las instalaciones de la entidad </t>
  </si>
  <si>
    <t>por cuanto modificó y consolidó los cuatro libros y anexos del RETILAP adoptado mediante la Resolución 40150 de 2024, cuyas disposiciones transitorias habían sido modificadas previamente por la Resolución 40318 de 2025.</t>
  </si>
  <si>
    <t>Cumplimiento del Reglamento Técnico de Iluminación y Alumbrado Público</t>
  </si>
  <si>
    <t>Directrices para prevenir conductas irregulares relacionadas con incumplimiento de los manuales de funciones y de procedimientos y la pérdida de elementos y documentos públicos</t>
  </si>
  <si>
    <t>Directiva 008 de 2021</t>
  </si>
  <si>
    <t>Alcaldía Mayor de Bogotá D.C.</t>
  </si>
  <si>
    <t xml:space="preserve">Lineamientos pata prevenir pérdida, o deterioro, o alteración o uso indebido de bienes. </t>
  </si>
  <si>
    <t>Aplicativo ZBOX para la actualización y control de inventarios, Contrato de vigilancia, paz y salvo por desvinculación y/o finalización de contrato
IDPAC-GRF-PR-18 Procedimiento en caso de pérdida, hurto o daño de bienes de la entidad.</t>
  </si>
  <si>
    <t>Gestión Contractual</t>
  </si>
  <si>
    <t>Constitución Política de Colombia</t>
  </si>
  <si>
    <t xml:space="preserve">Asamblea Nacional Constituyente </t>
  </si>
  <si>
    <t xml:space="preserve">En relación con las reglas y principios contractuales de la Administración Pública </t>
  </si>
  <si>
    <t xml:space="preserve">Manual de Contratación y supervisión IDPAC-GC-MA-01/ Actos Administrativos/ Resoluciones y Circulares emitidas por el IDPAC en materia de contratación. </t>
  </si>
  <si>
    <t>"Por la cual se expide el Estatuto General de Contratación de la Administración Pública"</t>
  </si>
  <si>
    <t>Ley 80 de 1993</t>
  </si>
  <si>
    <t>Artículos aplicables: 1; 2; 3; 4; 5; 6; 7; 8; 9; 10; 11; 12; 13; 14; 15; 16; 17; 18; 19; 20; 21; 23; 24; 25; 26; 27; 28; 30; 31; 32; 39; 40; 41; 42; 43; 44; 45; 46; 47; 48; 49; 50; 51; 52; 53; 54; 55; 56; 57; 58; 59; 60; 61; 62; 63; 64; 65; 66; 67; 68; 69; 70; 71; 72; 73; 74; 75; 77 y 78, en cuanto resulten aplicables a las etapas precontractual, contractual y poscontractual y a las modalidades de contratación adelantadas por el IDPAC.</t>
  </si>
  <si>
    <t>Manual de Contratación y supervisión IDPAC-GC-MA-01</t>
  </si>
  <si>
    <t>Modificada, adicionada y complementada, entre otras, por las Leyes 1150 de 2007, 1474 de 2011, 1882 de 2018, 2014 de 2019, 2160 de 2021, 2195 de 2022 y 2294 de 2023. En particular: Ley 1150 de 2007 modificó y derogó parcialmente disposiciones de la Ley 80; Ley 1474 de 2011 modificó, entre otros, aspectos relacionados con estudios previos, supervisión e interventoría; Ley 1882 de 2018 adicionó los parágrafos 2 y 3 del art. 30 y modificó el art. 53; Ley 2160 de 2021 modificó los arts. 6 y 7; Ley 2195 de 2022 modificó el numeral 2 del art. 14; y Ley 2294 de 2023 modificó disposiciones específicas del Estatuto.Artículo 65 de la Ley 80 de 1993 fue modificado por el artículo 4 de la Ley 2160 de 2021.</t>
  </si>
  <si>
    <t>"Por la cual se dictan normas tendientes a preservar la moralidad en la Administración Pública y se fijan disposiciones con el fin de erradicar la corrupción administrativa."</t>
  </si>
  <si>
    <t>Articulos inherentes a la contratacion estatal</t>
  </si>
  <si>
    <t xml:space="preserve">"Por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</si>
  <si>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Ley 489 de 1998</t>
  </si>
  <si>
    <t>"Por medio de la cual se define y reglamenta el acceso y uso de los mensajes de datos, del comercio electrónico y de las firmas digitales, y se establecen las entidades de certificación y se dictan otras disposiciones".</t>
  </si>
  <si>
    <t>Toda la Norma</t>
  </si>
  <si>
    <t>"Por medio de la cual se apoya a la industria nacional a través de la contratación pública".</t>
  </si>
  <si>
    <t>"Por la cual se dictan normas orgánicas en materia de presupuesto, responsabilidad y transparencia fiscal y se dictan otras disposiciones".</t>
  </si>
  <si>
    <t>Ley 819 de 2003</t>
  </si>
  <si>
    <t>Modificado por la ley 2294 de 2023</t>
  </si>
  <si>
    <t>"Por la cual se expiden normas para el Control a la Evasión del Sistema de Seguridad Social".</t>
  </si>
  <si>
    <t>Ley 828 de 2003</t>
  </si>
  <si>
    <t>"Por medio de la cual se modifica la Ley 590 de 2000 sobre promoción del desarrollo de la micro, pequeña y mediana empresa colombiana y se dictan otras disposiciones."</t>
  </si>
  <si>
    <t>"Por la cual se dictan disposiciones sobre racionalización de trámites y procedimientos administrativos de los organismos y entidades del Estado y de los particulares que ejercen funciones públicas o prestan servicios públicos".</t>
  </si>
  <si>
    <t>Modificado por el Decreto 19 de 2012 / Decreto 2106 de 2019 / Decreto 3075 de 2005
Adicionado por Ley 1481 de 2011</t>
  </si>
  <si>
    <t>"Por medio de la cual se introducen medidas para la eficiencia y la transparencia en la Ley 80 de 1993 y se dictan otras disposiciones generales sobre la contratación con Recursos Públicos".</t>
  </si>
  <si>
    <t>Ley 1150 de 2007</t>
  </si>
  <si>
    <t>"Por la cual se dictan normas orientadas a fortalecer los mecanismos de prevención, investigación y sanción de actos de corrupción y la efectividad del control de la gestión pública".</t>
  </si>
  <si>
    <t>Artículos 1, 2, 4, 5, 82, 83, 84, 85, 86, 87, 88, 89, 90, 91, 92, 94 y 95</t>
  </si>
  <si>
    <t>El artículo 1 fue modificado por el artículo 31 de la Ley 1778 de 2016. Posteriormente, el artículo 2 de la Ley 2014 de 2019 modificó el literal j) del numeral 1 del artículo 8 de la Ley 80 de 1993, disposición sobre la cual había intervenido el artículo 1 de la Ley 1474 de 2011. El artículo 2 fue modificado expresamente por el artículo 33 de la Ley 1778 de 2016. cancilleria.gov.co
El artículo 3 fue derogado por el artículo 265 de la Ley 1952 de 2019, con efectos desde el 29 de marzo de 2022. El artículo 2 de la Ley 1882 de 2018 modificó el artículo 53 de la Ley 80 de 1993, previamente modificado por el artículo 82 de la Ley 1474 de 2011. cancilleria.gov.co
Los parágrafos 1 y 2 del artículo 87 fueron derogados por el artículo 73 de la Ley 1682 de 2013. El artículo 90 fue modificado por el artículo 43 de la Ley 1955 de 2019 y su literal d) fue adicionado por el artículo 51 de la Ley 2195 de 2022. Respecto de los artículos 4, 5, 83, 84, 85, 86, 88, 89, 91, 92, 94 y 95, no se identificaron modificaciones o derogatorias expresas que deban registrarse en esta casilla.</t>
  </si>
  <si>
    <t>"Por medio de la cual se establecen las disposiciones para garantizar el pleno ejercicio de los derechos de las personas con discapacidad."</t>
  </si>
  <si>
    <t>Ley 1618 de 2013</t>
  </si>
  <si>
    <t>"Por medio de la Cual se crea la Ley de transparencia y del derecho de acceso a la informacion pública nacional y dictan otras disposiciones".</t>
  </si>
  <si>
    <t>"Por la cual se dictan normas sobre la responsabilidad de las personas jurídicas por actos de corrupción transnacional y se dictan otras disposiciones en materia de lucha contra la corrupción"</t>
  </si>
  <si>
    <t>Adicionada ley 2195 de 2022
Modificado por ley 2195 de 2022</t>
  </si>
  <si>
    <t>"Por la cual se reglamenta el servicio de reclutamiendo, control de reservas y la movilización"</t>
  </si>
  <si>
    <t>Artículos 11, 12, 34, 35, 42</t>
  </si>
  <si>
    <t>Modificado Ley  2341 de 2023</t>
  </si>
  <si>
    <t>Código General Disciplinario</t>
  </si>
  <si>
    <t>Modificada parcialmente por la Ley 2094   de 2021</t>
  </si>
  <si>
    <t>"Por medio de la cual se impulsa el emprendimiento en colombia"</t>
  </si>
  <si>
    <t>Articulos inherentes a la contratacion estatal - Factores de desempate</t>
  </si>
  <si>
    <t>Etapa Precontractual.
Procedimiento Etapa Precontractual, Contratos y Convenios IDPAC-GC-PR-01</t>
  </si>
  <si>
    <t>Por medio del cual se modifica la Ley 80 de 1993 y la Ley 1150 de 2007</t>
  </si>
  <si>
    <t>Ley 2160 de 2021</t>
  </si>
  <si>
    <t>Manual de Contratación y supervisión IDPAC-GC-MA-00</t>
  </si>
  <si>
    <t xml:space="preserve">Por medio de la cual se adoptan medidas en materia de transparencia, prevención y lucha contra la corrupción y se dictan otras disposiciones </t>
  </si>
  <si>
    <t>Ley 2195 de 2022</t>
  </si>
  <si>
    <t>"Por el cual se dicta el Código Nacional de Recursos Naturales Renovables y de Protección al Medio Ambiente."</t>
  </si>
  <si>
    <t>Presidencia de la República de Colombia</t>
  </si>
  <si>
    <t xml:space="preserve">Guía de Criterios Ambientales 	IDPAC-GC-GU-01/ Manual de Contratación y supervisión IDPAC-GC-MA-01/ Actos Administrativos/ Resoluciones y Circulares emitidas por el IDPAC en materia de contratación. </t>
  </si>
  <si>
    <t>Modificado parcialmente por la ley 2501 de 2025</t>
  </si>
  <si>
    <t>"Por el cual se compilan la Ley 38 de 1989, la Ley 179 de 1994 y la Ley 225 de 1995 que conforman el estatuto orgánico del presupuesto"</t>
  </si>
  <si>
    <t>"Por el cual se dictan normas para suprimir o reformar regulaciones, procedimientos y trámites innecesarios existentes en la Administración Pública".</t>
  </si>
  <si>
    <t>Por medio del cual se expide el Decreto Único Reglamentario del Sector Hacienda y Crédito Público</t>
  </si>
  <si>
    <t>Decreto 1068 de 2015</t>
  </si>
  <si>
    <t>Caracterización Proceso de Gestión Contractual IDPAC-GC-CA-01</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</si>
  <si>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</si>
  <si>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Decreto 442 del 28 de marzo de 2022</t>
  </si>
  <si>
    <t>"Por el cual se modifican las artículos 2.2.1.2.4.2.6., 2.2.1.2.4.2.7. y 2.2.1.2.4.2.8. del Decreto 1082 de 2015, Único Reglamentario del Sector Administrativo de Planeación"</t>
  </si>
  <si>
    <t>Decreto 287 de 2026</t>
  </si>
  <si>
    <t>"Por medio del cual se expide el Decreto Unico Reglamentario del Sector Administrativo de Planeación Nacional".</t>
  </si>
  <si>
    <t>Departamento Nacional de Planeación</t>
  </si>
  <si>
    <t xml:space="preserve">Toda la Norma
</t>
  </si>
  <si>
    <t>Decreto 310 de 2021"Por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</si>
  <si>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"Por el cual se reglamenta la contratación con entidades privadas sin ánimo de lucro a la que hace referencia el inciso segundo del artículo 355 de la Constitución Política"</t>
  </si>
  <si>
    <t>Decreto 092 de 2017</t>
  </si>
  <si>
    <t>Por medio del cual se expide el Decreto Único del Sector Mujeres</t>
  </si>
  <si>
    <t>Decreto 643 de 2025,</t>
  </si>
  <si>
    <t>Secretaría Distrital de la  Mujer</t>
  </si>
  <si>
    <t>"Por el cual se determina el objeto, estructura organizacional y las funciones del Instituto Distrital de la Participación."</t>
  </si>
  <si>
    <t>Acuerdo 002 de 2007</t>
  </si>
  <si>
    <t>Junta Directiva Instituto Distrital de la Participación y Acción Comunal - IDPAC</t>
  </si>
  <si>
    <t>Modificado por el acuerdo 006 de 2007</t>
  </si>
  <si>
    <t xml:space="preserve">Secretaria General </t>
  </si>
  <si>
    <t>Lineamientos en Materia de Valoración del Riesgo Contractual.</t>
  </si>
  <si>
    <t xml:space="preserve">Toda la norma </t>
  </si>
  <si>
    <t xml:space="preserve">GESTION DE SERVICIOS ADMINISTRATIVOS </t>
  </si>
  <si>
    <t xml:space="preserve">Gestión Contractual, Gestion de Talento Humano </t>
  </si>
  <si>
    <t>Directrices en materia laboral y contractual para la Administración Distrital</t>
  </si>
  <si>
    <t>CARACTERIZACIONES DE PROCESOS GESTIÓN DE SERVICIOS ADMINISTRATIVOS, GESTIÓN CONTRACTUAL Y GESTIÓN ESTRATÉGICA DE PERSONAS</t>
  </si>
  <si>
    <t>"Directrices para la Implementación del Banco de Hojas de Vida de Bogotá D.C. para la vinculación de personal mediante contratos de prestación de servicios profesionales y de apoyo a la gestión en entidades y organismos distritales."</t>
  </si>
  <si>
    <t>Directiva 1 de 2020</t>
  </si>
  <si>
    <t>Publicación de la actividad contractual en el SECOP</t>
  </si>
  <si>
    <t>Circular unica externa</t>
  </si>
  <si>
    <t xml:space="preserve">Agencia Nacional de Contratación Pública Colombia Compra Eficiente </t>
  </si>
  <si>
    <t xml:space="preserve">Toda la Circular </t>
  </si>
  <si>
    <t xml:space="preserve">"Lineamientos sobre el portal de contrataciòn a la vista CAV" </t>
  </si>
  <si>
    <t>Circular 022 de 2017</t>
  </si>
  <si>
    <t>Secretaría Jurídica Distrital y Secretaría General de la Alcaldía Mayor De Bogotá D.C.</t>
  </si>
  <si>
    <t xml:space="preserve">Etapas Precontractual, Contractual y Poscontractual.
*Procedimiento Etapa Precontractual, Contratos y Convenios IDPAC-GC-PR-01.
*Procedimiento Etapa Contractual Contratos - Convenios IDPAC-GC-PR-02.
*Procedimiento Liquidación de contratos, convenios y seguimiento postcontractual IDPAC-GC-PR-03
</t>
  </si>
  <si>
    <t>Mecanismos para fortalecer la debida diligencia de los beneficiarios de pólizas de seguros, garantías y avales bancarios, y patrimonios autónomos. </t>
  </si>
  <si>
    <t>Circular Conjunta Superintendencia Financiera - Agencia Nacional de Contratación Pública No. 1 de 20 de agosto de 2021</t>
  </si>
  <si>
    <t>Superintendencia Financiera - Agencia Nacional de Contratación Pública</t>
  </si>
  <si>
    <t>Lineamientos sobre el deber de remitir información a la Agencia Nacional de Contratación Pública −Colombia Compra Eficiente− del cumplimiento y resultados de la adopción de las medidas del artículo 33 de la Ley 2069 de 2020.</t>
  </si>
  <si>
    <t>CIRCULAR EXTERNA No. 001 de 2024</t>
  </si>
  <si>
    <t>Todo los lineamientos</t>
  </si>
  <si>
    <t>Proceso de gestión contractual</t>
  </si>
  <si>
    <t xml:space="preserve">Lineamientos Generales para la Expedición de Manuales de
Contratación </t>
  </si>
  <si>
    <t>Gestión del Talento Humano</t>
  </si>
  <si>
    <t>Adoptado por el Decreto Ley 2663 del 5 de agosto de 1950 "Sobre Código Sustantivo del Trabajo", publicado en el Diario Oficial No 27.407 del 9 de septiembre de 1950, en virtud del Estado de Sitio promulgado por el Decreto Extraordinario No 3518 de 1949.</t>
  </si>
  <si>
    <t xml:space="preserve">Codigo Sustantivo del Trabajo </t>
  </si>
  <si>
    <t>Articulo 23</t>
  </si>
  <si>
    <t>Documentación gestión de talento humano</t>
  </si>
  <si>
    <t>Por la cual se introducen reformas al Código Suntantivo del Trabajo y se dictan otras dispocisiones</t>
  </si>
  <si>
    <t>Ley 50 de 1990</t>
  </si>
  <si>
    <t>Procesos de Talento Humano</t>
  </si>
  <si>
    <t>Régimen Laboral</t>
  </si>
  <si>
    <t>Por la cual se crea el sistema de seguridad social integral y se dictan otras disposiciones.</t>
  </si>
  <si>
    <t>Ley 100 de 1993</t>
  </si>
  <si>
    <t>Sistema de seguridad social integral</t>
  </si>
  <si>
    <t>"Por la cual se dictan normas tendientes a la racionalización del gasto público, se conceden unas facultades extraordinarias y se expiden otras disposiciones".</t>
  </si>
  <si>
    <t>Artículos 13, 14, 18, 19, 22</t>
  </si>
  <si>
    <t>Por la cual se dictan normas tendientes a financiar el pasivo pensional de las entidades territoriales, se crea el Fondo Nacional de Pensiones de las entidades territoriales y se dictan otras disposiciones en materia prestacional.</t>
  </si>
  <si>
    <t>Ley 549 de 1999</t>
  </si>
  <si>
    <t>Articulo 1</t>
  </si>
  <si>
    <t>Por la cual se dictan normas sobre la organización, administración y prestaciones del Sistema General de Riesgos Profesionales</t>
  </si>
  <si>
    <t>Ley 776 de 2002</t>
  </si>
  <si>
    <t>Art 1
Art 4, 8</t>
  </si>
  <si>
    <t xml:space="preserve">FURAT, FUREL
Procedimiento de reincorporacion de trabajadores </t>
  </si>
  <si>
    <t>Por la cual se expiden normas que regulan el empleo público, la carrera administrativa, gerencia pública y se dictan otras disposiciones.</t>
  </si>
  <si>
    <t>Ley 909 de 2004</t>
  </si>
  <si>
    <t>Plan de Bienestar Social e Incentivos.
Plan Institucional de Capacitación</t>
  </si>
  <si>
    <t>Por la cual se dictan disposiciones sobre racionalización de trámites y procedimientos administrativos de los organismos y entidades del Estado y de los particulares que ejercen funciones públicas o prestan servicios públicos.</t>
  </si>
  <si>
    <t>Ley 962 del 2005</t>
  </si>
  <si>
    <t>Art55</t>
  </si>
  <si>
    <t>Reglamento de higiene y seguridad</t>
  </si>
  <si>
    <t>Por medio de la cual se adoptan medidas para prevenir, corregir y sancionar el acoso laboral y otros hostigamientos en el marco de las relaciones de trabajo</t>
  </si>
  <si>
    <t>Ley 1010 de 2006</t>
  </si>
  <si>
    <t>Art 2, 3, 4, 5, 6, 7, 8, 9.</t>
  </si>
  <si>
    <t>Procedimiento acoso laboral
Reglamento de trabajo</t>
  </si>
  <si>
    <t xml:space="preserve">Por la cual se define la obesidad y la enfermedades cronicas no trasmisibles asiciadas a esta con una prioridad de salud publica y se adoptan medidas para su control, atencion y prevención. </t>
  </si>
  <si>
    <t>Ley 1355 de 2009</t>
  </si>
  <si>
    <t>Art 1, 5, 20</t>
  </si>
  <si>
    <t xml:space="preserve">SVE cardiovascular, Capacitaciones estilos de vida saludable </t>
  </si>
  <si>
    <t>Por la cual se modifica el sistema de riesgos laborales y se dictan otras disposiciones en materia de salud ocupacional.</t>
  </si>
  <si>
    <t>Ley 1562 de 2012</t>
  </si>
  <si>
    <t>Art 2 
Art 21
Art 27</t>
  </si>
  <si>
    <t>Documento del programa de Seguridad y Salud en el Trabajo
Programas de vigilancia epidemiliogica
Conformacion de la Brigada de Emergencias
Reglamento de Higiene y Seguridad Industrial 
Programa de Inspecciones 
Programas de Vigilancia Epidemiologica.
Matriz de Legal Actualizada 
Investigaciones de ATEP
ndicadores de SST
Plan de emergencia
Plan de Capacitación en sst.
Soportes de entrega de elementos de proteccion personal.
Constancia de entremaniento de la brigada de emergencias</t>
  </si>
  <si>
    <t>Prácticas Laborales: “Por medio de la cual se promueve el empleo y el emprendimiento juvenil, se generan medidas para superar barreras de acceso al mercado de trabajo y se dictan otras disposiciones”</t>
  </si>
  <si>
    <t>Ley 1780 de 2016</t>
  </si>
  <si>
    <t>TÍTULO ll
PROMOCIÓN DEL EMPLEO JUVENIL EN EL SECTOR PÚBLICO
CAPÍTULO ll
INICIATIVAS PARA LAS ENTIDADES PÚBLICAS DEL SECTOR CENTRAL Y ENTIDADES TERRITORIALES.
 TÍTULO III
 PRÁCTICAS LABORALES</t>
  </si>
  <si>
    <t>Expedición de Resoluciones de vinculación mediante práctica laboral.</t>
  </si>
  <si>
    <t>Ley 1780 de 2016
Ley 2043 de 2020
Acuerdo Distrital 805 de 2021
Directiva 007 de 2021
Resolución 3546 de 2018 del Ministerio del Trabajo
Decreto 1072 de 2015
Decreto 952 de 2021</t>
  </si>
  <si>
    <t>por medio de la cual se modifica la Ley 1361 de 2009 para adicionar y complementar las medidas de protección de la familia y dictan otras disposiciones</t>
  </si>
  <si>
    <t>Ley 1857 de 2017</t>
  </si>
  <si>
    <t>Plan de Bienestar Social e Incentivos.</t>
  </si>
  <si>
    <t>Por medio del cual se busca garantizar el cumplimiento de los principios de transparencia y publicidad mediante la publicación de las declaraciones de bienes, renta y el registro de los conflictos de interés.</t>
  </si>
  <si>
    <t>Ley 2013 de 2019</t>
  </si>
  <si>
    <t>Declaración de bienes y renta y conflictos de interés</t>
  </si>
  <si>
    <t>Por el cual se modifican la Ley 909 de 2004, el Decreto Ley 1567 de 1998 y se dictan otras disposiciones.</t>
  </si>
  <si>
    <t>Ley 1960 de 2019</t>
  </si>
  <si>
    <t>Encargos
Concursos</t>
  </si>
  <si>
    <t xml:space="preserve">Se mantienen las mismas normas y se adicional el decreto 1960 de 2019 </t>
  </si>
  <si>
    <t>Por la cual se expide el Plan Nacional  de Desarrollo 2022-2026 Colombia, potencia mundial de la vida” plantea  que el ejercicio pedagógico para la transformación institucional y cultural de  servidores y servidoras públicas requiere de un direccionamiento político</t>
  </si>
  <si>
    <t>Ley 2294 del 19 de mayo de 2023</t>
  </si>
  <si>
    <t>Plan Institucional de Capacitación.</t>
  </si>
  <si>
    <t>Por medio de la cual se promueve la protección de la maternidad y la primera infancia, se crean incentivos y normas para la construcción de áreas que permitan la lactancia materna en el espacio público y se dictan otras disposiciones.</t>
  </si>
  <si>
    <t xml:space="preserve">Ley 2306 de 2023 </t>
  </si>
  <si>
    <t>Asignación, adecuacón y mantenimiento del espacio de la sala amiga de la familia lactante y modificación del descanso remunerado durante la lactancia.</t>
  </si>
  <si>
    <t>Por el cual se fijan las reglas generales para la aplicación de las normas sobre prestaciones sociales de los empleados públicos y trabajadores oficiales del sector nacional.</t>
  </si>
  <si>
    <t>Decreto 1045 de 1978</t>
  </si>
  <si>
    <t>Emolumentos pagos a los servidores públicos del idpac</t>
  </si>
  <si>
    <t>Prima de Navidad, Vacaciones, Prima de Vacaciones.</t>
  </si>
  <si>
    <t>Por el cual se crean  el sistema nacional de capacitación y el sistema de estímulos para los empleados del Estado.</t>
  </si>
  <si>
    <t>Decreto 1567 de 1998</t>
  </si>
  <si>
    <t xml:space="preserve">TÍTULO I
SISTEMA NACIONAL DE CAPACITACIÓN
TITULO II SISTEMAS DE ESTIMULOS PARA LOS EMPLEADOS DEL ESTADO.
Numeral 2, literal b), del artículo 19, de Ley 909 de 2004 
</t>
  </si>
  <si>
    <t>Por el cual se fija el Régimen de prestaciones sociales para los empleados públicos y se regula el régimen mínimo prestacional de los trabajadores oficiales del nivel territorial.</t>
  </si>
  <si>
    <t>Decreto 1919 de 2002</t>
  </si>
  <si>
    <t>Cesantías  e intereses de cesantías</t>
  </si>
  <si>
    <t>Por la cual se establece el procedimiento que debe surtirse ante y por la Comisión Nacional del Servicio Civil para el cumplimiento de sus funciones.</t>
  </si>
  <si>
    <t>Decreto 760 de 2005</t>
  </si>
  <si>
    <t>Funciones de la Comisión Nacional del Servicio Civil</t>
  </si>
  <si>
    <t>Procesos de Carrera Administrativa</t>
  </si>
  <si>
    <t>Por el cual se dictan normas para suprimir o reformar regulaciones, procedimientos y trámites innecesarios existentes en la Administración Pública</t>
  </si>
  <si>
    <t>Decreto 19 de 2012</t>
  </si>
  <si>
    <t>Art 140
Art 201</t>
  </si>
  <si>
    <t>FURAT, FUREL
Revision tecnomecanica vehiculos propios de las empresas.</t>
  </si>
  <si>
    <t>“Por medio del cual se expide el Decreto Único Reglamentario del Sector Hacienda y Crédito Público”</t>
  </si>
  <si>
    <t>El Presidente de la República de Colombia</t>
  </si>
  <si>
    <t>Cargue de información laboral de funcionarios activos y retirados, según requerimientos del Ministerio de hacienda y Credito Público en el software PASIVOCOL 5,3 y envío de los respectivos informes y base de datos al FONCEP.</t>
  </si>
  <si>
    <t>Por medio del cual se expide el Decreto Único Reglamentario del Sector Trabajo</t>
  </si>
  <si>
    <t>Decreto 1072 de 2015</t>
  </si>
  <si>
    <t>Art 24
Art 25
Art 26
Art 31</t>
  </si>
  <si>
    <t>Documento del programa de Seguridad y Salud en el Trabajo
Programas de vigilancia epidemiliogica
Conformacion de la Brigada de Emergencias
Programa de Inspecciones 
Programas de Vigilancia Epidemiologica.
Matriz de Identificacion de Peligros 
Investigaciones de ATEP
ndicadores de SST
Plan de emergencia
Auditoria al SG-SST</t>
  </si>
  <si>
    <t>Por medio del cual se compilan las normas del Sistema General de Pensiones</t>
  </si>
  <si>
    <t>Decreto 1833 de 2016</t>
  </si>
  <si>
    <t>Presidencia de la Republica de Colombia</t>
  </si>
  <si>
    <t xml:space="preserve">Certificaciones de historia laboral Capítulo 2, art. 2.2.9.2.1.1. </t>
  </si>
  <si>
    <t>Por el cual se actualiza la Tabla de Clasificación de Actividades Económicas para el Sistema General de Riesgos Laborales y se dictan otras disposiciones</t>
  </si>
  <si>
    <t>Decreto 768 de 2022</t>
  </si>
  <si>
    <t>Afiliacion  de la entidad a la ARL de acuerdo a la clasificación del riesgo.</t>
  </si>
  <si>
    <t>Por el cual se dictan normas en materia salarial para los empleados públicos de la Alcaldía Mayor de Bogotá D.C., sus entidades descentralizadas, la Personería, Contraloría, Veeduría y del Concejo Distrital y se dictan disposiciones para su reconocimiento</t>
  </si>
  <si>
    <t>Decreto 1498 de 2022</t>
  </si>
  <si>
    <t>Se liquidan sobre la asignación basica mensual</t>
  </si>
  <si>
    <t>Horas Extras
Prima de Antigüedad 
Gastos de Representación 
Prima Técnica
Prima Semestral
Bonificacion por servicios prestados
Emolumentos de empleados públicos distritales</t>
  </si>
  <si>
    <t>Por el cual se expide la Tabla de Enfermedades Laborales</t>
  </si>
  <si>
    <t>Decreto 1477 de 2014</t>
  </si>
  <si>
    <t>Ministerio del Trabajo</t>
  </si>
  <si>
    <t>Todo el Documento</t>
  </si>
  <si>
    <t>Programas de vigilancia epidemiliogica</t>
  </si>
  <si>
    <t>Por el cual se fija el auxilio de transporte</t>
  </si>
  <si>
    <t>Decreto 1470 de 2025</t>
  </si>
  <si>
    <t>Ministerio de Trabajo</t>
  </si>
  <si>
    <t>Auxilio de transporte</t>
  </si>
  <si>
    <t>Pago a los funcionarios que devenguen hasta dos (2) veces el salario minimo mensual vigente en la suma de $ 249.095</t>
  </si>
  <si>
    <t>Por la cual se dictan normas sobre Protección y conservación de la Audición de la Salud y el bienestar de las personas, por causa de la producción y emisión de ruidos.</t>
  </si>
  <si>
    <t>Resolucion 8321 de 1983</t>
  </si>
  <si>
    <t>Ministerio de Salud</t>
  </si>
  <si>
    <t>Art 17</t>
  </si>
  <si>
    <t>Medición del ruido cuando sea necesario.</t>
  </si>
  <si>
    <t>Por la cual se reglamenta la organización y funcionamiento de los Comtés de Medicina, Higiene y Seguridad Industrial en los lugares de trabajo</t>
  </si>
  <si>
    <t>Resolución 2013 de 1986</t>
  </si>
  <si>
    <t>Ministerio de Trabajo y Seguridad Social</t>
  </si>
  <si>
    <t>Acta de conformacion del Copasst
actas de reunion y seguimiento de actividades
Informe de condiciones inseguras e inspecciones .</t>
  </si>
  <si>
    <t xml:space="preserve">Por la cual se reglamenta el uso e instalación del cinturón de seguridad de acuerdo con el artículo 82 del Código Nacional de Tránsito </t>
  </si>
  <si>
    <t>Resolución 19200 de 2002</t>
  </si>
  <si>
    <t>Ministerio de Transporte</t>
  </si>
  <si>
    <t>Art 1, 2, 3.</t>
  </si>
  <si>
    <t>Inspecciones de uso del cinturon</t>
  </si>
  <si>
    <t>Por la cual se reglamenta la investigación de incidentes y accidentes de trabajo.</t>
  </si>
  <si>
    <t>Resolución 1401 de 2007</t>
  </si>
  <si>
    <t>Ministerio de la Proteccion Social</t>
  </si>
  <si>
    <t>FURAT, FUREL, Formato de Invesigacion de acidentes de trabajo</t>
  </si>
  <si>
    <t>por la cual se adoptan medidas en relación con el consumo de cigarrillo o de tabaco.</t>
  </si>
  <si>
    <t>Resolución 1956 del 2008</t>
  </si>
  <si>
    <t>Ministerio de la Protección Social</t>
  </si>
  <si>
    <t>Art 2, 3, 4, 5, 6.</t>
  </si>
  <si>
    <t>Politica de no drogas y alcohol</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</si>
  <si>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</si>
  <si>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Resolucion 2646 de 2008</t>
  </si>
  <si>
    <t>Art 1 al 17</t>
  </si>
  <si>
    <t>Matriz de identificacion de peligros valoracion de riesgos y determinacion de controles
Plan de bienestar
Plan de capacitacion
profesiograma
Bateria de Riesgo Psicosocial
Descripcion sociodemografica
Evaluaciones medicas
Manual Convivencia laboral
Capacitacion de acoso laboral
Actas de comite deconvivencia laboral
Actade conformacion del comite
PVE riesgo psicosocial
Procedimiento de quejas por acoso laboral</t>
  </si>
  <si>
    <t>complementada por la Resolución 2764 de 2022, que adoptó la batería y los protocolos técnicos obligatorios para la evaluación e intervención del riesgo psicosocial y estableció su periodicidad.</t>
  </si>
  <si>
    <t>"Por medio de la cual se adopta el Sistema de Evaluación de la Gestión para Empleados Provisionales</t>
  </si>
  <si>
    <t>Resolución 90 de 2017</t>
  </si>
  <si>
    <t>Evaluaciones, parciales, eventuales y final Evaluación desempeño Laboral servidores de carrera y en periodo de prueba.</t>
  </si>
  <si>
    <t>Por la cual se establecen horarios laborales flexibles para los servidores públicos yse deroga la Resolución No. 048_x000D_
del 2018 del Instituto Distrital de la Participación y Acción Comunal, yse dictan otras disposiciones</t>
  </si>
  <si>
    <t>Resolución 456 de 2018</t>
  </si>
  <si>
    <t>Toda la norma.</t>
  </si>
  <si>
    <t>Control de horario laboral</t>
  </si>
  <si>
    <t>Gestión Documental</t>
  </si>
  <si>
    <t>Por la cual se determinan las competencias especificas para los empleos con funciones de archivistas que exijan formación tecnica profesional, tecnologica y profesional o universitaria de archivistica</t>
  </si>
  <si>
    <t>Resolución 0629 de 2018</t>
  </si>
  <si>
    <t>Departamento Administrativo de la Función Pública</t>
  </si>
  <si>
    <t>La presente resolución tiene por objeto determinar el perfil de competencias requerido para el desempeño de los empleos que tengan asignadas funciones de archivistas en las Entidades Públicas</t>
  </si>
  <si>
    <t>Por el cual se adopta el catálogo de competencias funcionales para las áreas o procesos transversales de las entidades públicas.</t>
  </si>
  <si>
    <t>Nomenclatura, clasificación, funciones, requisitos de los empleos, contribuciones y competencias comportamentales</t>
  </si>
  <si>
    <t>Por la cual se adopta el Sistema Tipo de Evalaución del Desempeño  para los funcionarios y funcionarias de la planta de personal del IDPAC</t>
  </si>
  <si>
    <t>Resolución 020 del 30 de enero de 2019</t>
  </si>
  <si>
    <t>Evaluación del Desempeño</t>
  </si>
  <si>
    <t>Por la cual se definen los Estándares Mínimos del Sistema de Gestión de Seguridad y Salud en el Trabajo para empleadores y contratantes</t>
  </si>
  <si>
    <t>Resolución 312 de 2019</t>
  </si>
  <si>
    <t>Capitulo IV en adelante</t>
  </si>
  <si>
    <t>Implementación del Sistema de Seguridad y Salud en el Trabajo de forma paulatina como lo establece la norma.</t>
  </si>
  <si>
    <t>Por la cual se establecen los requisitos mínimos de seguridad para el desarrollo de trabajo en alturas</t>
  </si>
  <si>
    <t xml:space="preserve">Resolución 4272 de 2021  </t>
  </si>
  <si>
    <t>Programa de protección contra caidas integrado al Sistema de Gestión de Seguridad y Salud en el Trabajo</t>
  </si>
  <si>
    <t>Por el cual se modifica el manual de funciones y competencias del IDPAC.</t>
  </si>
  <si>
    <t>Resolución 264 de 2022</t>
  </si>
  <si>
    <t>Carrera Administrativa, Capacitación, Evaluación del Desempeño, Bienestar e Incentivos, Selección de Personal.</t>
  </si>
  <si>
    <t>Por la cual se adopta la batería de instrumentos para la evaluación de factores de Riesgo Psiscosocial, la Guía Técnica General para la promoción, prevención de intervención de los factores de riesgos psicosociales y sus efectos en la población trabajadora y sus protocolos especificos y se dictan otras disposiciones</t>
  </si>
  <si>
    <t>Resolución 2764 de 2022</t>
  </si>
  <si>
    <t>Aplicación instrumento de bateria psicosocial</t>
  </si>
  <si>
    <t>Por la cual se adopta el Sistema de Gestión del Rendimiento de los Gerentes Públicos y los formatos en el Instituto Distrital de la Participación y Acción Comunal, a través de los Acuerdos de GestiónAcuerdos de Gestión</t>
  </si>
  <si>
    <t>Resolución 113 de 2023</t>
  </si>
  <si>
    <t>Evaluación Provisionales</t>
  </si>
  <si>
    <t>Por medio de la cual se reglamenta la modalidad de teletrabajo en el Instituto Distrital de la Participación y Acción Comunal, se crea el Equipo Técnico de Gestión y Desempeño Institucional de Teletrabajo del IDPAC y se derogan las Resoluciones 454 de 2018 y 244 de 2019</t>
  </si>
  <si>
    <t>Resolución 152 de 2023</t>
  </si>
  <si>
    <t>Teletrabajo</t>
  </si>
  <si>
    <t>Por la cual se modifica la Resolución 2388 de 2016, con el fin de ajustar la estructura de la Planilla Integrada de Liquidación de Aportes (PILA), para permitir el recaudo de los valores derivados del cálculo actuarial de empleados y trabajadores independientes que tengan periodos omisos al Sistema General de Pensiones y se dictan otras disposiciones.</t>
  </si>
  <si>
    <t>RESOLUCIÓN 728 DE 2023</t>
  </si>
  <si>
    <t>Ministerio de salud y  Proteccion Social</t>
  </si>
  <si>
    <t>Pago de Seguridad Social y Parafiscales</t>
  </si>
  <si>
    <t>Por medio de la cual se adopta el Plan Institucional de Capacitación para la vigencia 2024 -2027</t>
  </si>
  <si>
    <t>RESOLUCIÓN No. 39 DE 2024</t>
  </si>
  <si>
    <t>Toda la resolución</t>
  </si>
  <si>
    <t>Plan Institucional de Capacitación</t>
  </si>
  <si>
    <t>Por el cual se adopta el Plan de Bienestar e Incentivos en el IDPAC periodo 2024-2027</t>
  </si>
  <si>
    <t>Resolución 040 de 2024</t>
  </si>
  <si>
    <t xml:space="preserve">Toda la Norma </t>
  </si>
  <si>
    <t>Por medio de la cual se adopta el Plan de Trabajo Anual de Seguridad y Salud en el Trabajo del Sistema de Gestión de la Seguridad y Salud en el Trabajo SG-SST en el IDPAC para la vigencia 2024 - 2027</t>
  </si>
  <si>
    <t>Resolucion 044 de 2024</t>
  </si>
  <si>
    <t>Plan de Seguridad y Salud en  el Trabajo</t>
  </si>
  <si>
    <t xml:space="preserve">Por medio de la cual se conforma el grupo de gestores de integridad </t>
  </si>
  <si>
    <t>resolución 274 de 2024</t>
  </si>
  <si>
    <t>Actas de reuniones</t>
  </si>
  <si>
    <t>“Por la cual se modifica la Resolución 106 del 2018, y se establece el viernes feliz en el Instituto Distrital de la Participaicón y Acción Comunal"</t>
  </si>
  <si>
    <t>RESOLUCIÓN 408 DE 2024 – MODIFICA LA RESOLUCIÓN 106 DEL 2018 ESTABLECE EL VIERNES FELIZ – Intranet IDPAC</t>
  </si>
  <si>
    <t xml:space="preserve">IDPAC </t>
  </si>
  <si>
    <t>Solicitud mediante del formato de permiso remunerado vigente el dia de la familia o el dia del viernes feliz.</t>
  </si>
  <si>
    <t>Por la cual se conforma el Comité de Convivencia Laboral en el Instituto Distrital de la Participación y Acción Comunal para la vigencia 2025 - 2027</t>
  </si>
  <si>
    <t>Resolución N° 228 de 2025</t>
  </si>
  <si>
    <t>Actas trimestrales del comité e informes a la Alta Dirección</t>
  </si>
  <si>
    <t>“Por la cual se conforma el Comité Paritario de Seguridad y Salud en el Trabajo en el Instituto Distrital de la Participación y Acción Comunal para la vigencia 2025 - 2027”</t>
  </si>
  <si>
    <t>Resolución N° 229 de 2025</t>
  </si>
  <si>
    <t>Actas mensuales del comité, soportes de participación en investigaciones de accidente e inspecciones de seguridad
Informes a la Alta Dirección</t>
  </si>
  <si>
    <t>Por la cual se establecen los datos indicativos de referencia para el reconocimiento del auxilio compensatorio en teletrabajo en entidades y organismos distritales para la vigencia 2026</t>
  </si>
  <si>
    <t>RESOLUCIÓN 572 DE 2025</t>
  </si>
  <si>
    <t>Alcaldia Mayor de Bogotá</t>
  </si>
  <si>
    <t>Por la cual se regula la práctica de evaluaciones médicas ocupacionales, y se dictan otras disposiciones</t>
  </si>
  <si>
    <t xml:space="preserve">Resolución 1843 de 2025 </t>
  </si>
  <si>
    <t xml:space="preserve">Ministerio del Trabajo </t>
  </si>
  <si>
    <t>Art 36</t>
  </si>
  <si>
    <t>Por la cual se establecen los requisitos y el procedimiento para la expedición, renovación y cambios de la licencia de seguridad y salud en el trabajo</t>
  </si>
  <si>
    <t>Resolución 908 de 2025</t>
  </si>
  <si>
    <t>Ministerio de Salud y Protección Social</t>
  </si>
  <si>
    <t>Licencia en salud ocupacional vigente.</t>
  </si>
  <si>
    <t xml:space="preserve">Por medio de la cual se derogan las Resoluciones 652 y 1356 de 2012, por las cuales se establecen lineamientos para la conformación y funcionamiento del Comité de Convivencia Laboral, en entidades públicas y empresas privadas, y se dictan otras disposiciones
</t>
  </si>
  <si>
    <t>Actas de conformacion del comité de convivencia laboral 
Actas de reunion</t>
  </si>
  <si>
    <t>Por el cual se dictan normas básicas sobre la estructura, organización y funcionamiento de los organismos y de las entidades de Bogotá, distrito capital, y se expiden otras disposiciones"</t>
  </si>
  <si>
    <t>Acuerdo 257 de 2006</t>
  </si>
  <si>
    <t>Concejo de Bogotá D.C.</t>
  </si>
  <si>
    <t>Artículo 50 y 53</t>
  </si>
  <si>
    <t xml:space="preserve">Define el carácter del Instituto y sus funciones en el contexto de la administración. </t>
  </si>
  <si>
    <t>Por el cual se fija la Escala Salarial de las distintas categorías de empleos del Instituto Distrital de la Participación y Acción Comunal y se dictan otras disposiciones</t>
  </si>
  <si>
    <t>Acuerdo 004 de 2007</t>
  </si>
  <si>
    <t>Gastos de Representación,Prima Técnica, Horas Extras, Prima Semestral, Bonificación por Servicios, Prima de Antigüedad, Prima Secretarial,</t>
  </si>
  <si>
    <t>emolumentos pagos a los servidores públicos del idpac</t>
  </si>
  <si>
    <t>Por el cual se establece el Sistema Tipo de Evaluación del Desempeño Laboral de los Empleados Públicos de Carrera Administrativa y en Período de Prueba.</t>
  </si>
  <si>
    <t>Acuerdo 6176 de 2018</t>
  </si>
  <si>
    <t>Comisión Nacional del Servicio Civil</t>
  </si>
  <si>
    <t>Por el cual se modifican los artículos 1° y 4° del Acuerdo número 20191000008736 del 06-09-2019</t>
  </si>
  <si>
    <t>Acuerdo 2072 de 2021</t>
  </si>
  <si>
    <t>Provisión de empleos, Comisión de Personal</t>
  </si>
  <si>
    <t>Procedimiento de Ingreso a la Entidad</t>
  </si>
  <si>
    <t>Por el cual se reglamenta la administración, conformación, organización y manejo del banco nacional de listas de elegibles para el sistema general de carrera administrativa y sistemas específicos y especiales de origen legal, en lo que les aplique</t>
  </si>
  <si>
    <t>Acuerdo 019 de 2024</t>
  </si>
  <si>
    <t>Procedimicneto de Ingreso a la Entidad</t>
  </si>
  <si>
    <t xml:space="preserve">Afiliacion y pago de la cotizacion de los trabajadores independientes que realizan actividades de alto riesgo al sistema general de riesgos laborales. </t>
  </si>
  <si>
    <t>Circular 38 de 2014</t>
  </si>
  <si>
    <t xml:space="preserve">afiliacion de los contratistas a la arl </t>
  </si>
  <si>
    <t>Cumplimiento de la obligación de expedir certificaciones de tiempo laborado o cotizado para la emisión de bonos pensionales</t>
  </si>
  <si>
    <t>Circular Procuraduría No. 008 de 2019</t>
  </si>
  <si>
    <t xml:space="preserve">Procuraduria General de la Nación </t>
  </si>
  <si>
    <t>Toda la circular</t>
  </si>
  <si>
    <t>Expedición de Certificaciones electrónicas de Tiempos Laborales CETIL</t>
  </si>
  <si>
    <t>Requisitos y documentos para solicitar las anotaciones de inscripción, actualización, 
comisión, cancelación, correcciones e inclusiones en el Registro Público de Carrera 
Administrativa</t>
  </si>
  <si>
    <t>Circular No. 11 de 5 de Octubre de 2020</t>
  </si>
  <si>
    <t>Inscripción en Carrera Administrtiva</t>
  </si>
  <si>
    <t>Procedimiento Inscripción y/o actualización en Carrera Administrativa</t>
  </si>
  <si>
    <t>Instrucciones para el registro y/o la actualización de la Oferta Pública de Empleos de Carrera en SIMO</t>
  </si>
  <si>
    <t>Circular 12 del 20 de octubre de 2020</t>
  </si>
  <si>
    <t>Procedimiento reporte OPEC</t>
  </si>
  <si>
    <t>La Secretaría General de la Alcaldía Mayor y El Departamento Administrativo del Servicio Civil Distrital - Puesta en Operación de la Funcionalidad "Teletrabajo" en el SIDEAP 2.0</t>
  </si>
  <si>
    <t>Circular 09 Conjunta de 2021 Secretaría General Alcaldía Mayor de Bogotá D.C. y El Departamento Administrativo del Servicio Civil Distrital </t>
  </si>
  <si>
    <t>La Secretaría General de la Alcaldía Mayor y El Departamento Administrativo del Servicio Civil Distrital </t>
  </si>
  <si>
    <t>Implementación Teletrabajo en la entidad</t>
  </si>
  <si>
    <t>Reentrenamiento y capacitación en trabajo en alturas</t>
  </si>
  <si>
    <t>Circular 0036 de 2022</t>
  </si>
  <si>
    <t>Certificados de capacitación y entrenamiento a los trabajdores expuestos</t>
  </si>
  <si>
    <t>Lineamientos para la gestión de la Seguridad y Salud en el Trabajo en la administración pública de Bogotá en cumplimiento numeral 12 del Acuerdo Colectivo Laboral 2023.</t>
  </si>
  <si>
    <t>Circulares 26, 27 y 28</t>
  </si>
  <si>
    <t>Departamento Administrativo del Servicio Civil Distrital</t>
  </si>
  <si>
    <t xml:space="preserve">Toda la cirdular </t>
  </si>
  <si>
    <t>Ejecución de actividades pactadas en los acuerdos sindicales,
Activación del comité Paritario de Seguridad y Salud en el Trabajo</t>
  </si>
  <si>
    <t>Lineamientos para el otorgamiento de un permiso remunerado hasta por tres dias hábiles en el marco de la normatividad vigente derivado del fallecimiento de animales de compañia y mascotas</t>
  </si>
  <si>
    <t>Circular 007 de 2025</t>
  </si>
  <si>
    <t>fundamento en el Acuerdo Colectivo Laboral de ámbito territorial 2024-2025 ítem 10, suscrito entre la Alcaldía Mayor de Bogotá D.C y las organizaciones sindicales de los empleados públicos vinculados al Distrito Capital</t>
  </si>
  <si>
    <t>Requisitos y documentos para solicitar las anotaciones de inscripción, actualización, comisión, cancelación, correcciones e inclusiones en el Registro Público de Carrera Administrativa</t>
  </si>
  <si>
    <t>Circular Externa No. 0011 de 2020</t>
  </si>
  <si>
    <t>Implementación de la estrategia distrital para la respuesta a emergencias - Marco de actuación</t>
  </si>
  <si>
    <t>Directiva 009 de 2017</t>
  </si>
  <si>
    <t>Tener en cuenta los cuatro niveles de la estructura de cordinación - PMU - COE y el concejo distrital de gestión de riesgos y cambio climatico, desplegados en la medida en que el procedimiento general lo indique.</t>
  </si>
  <si>
    <t>Plan Nacional de Formación y Capacitación 2023-2030</t>
  </si>
  <si>
    <t>Todo el plan</t>
  </si>
  <si>
    <t>Por la cual se crea el Archivo General de la Nación, se establece el Sistema Nacional de Archivos y se dictan otras disposiciones.</t>
  </si>
  <si>
    <t>Ley 80 de 1989 reglamentada parcialmente por el Decreto Nacional 1515 de 2013</t>
  </si>
  <si>
    <t>Congreso de la Republica</t>
  </si>
  <si>
    <t>Sistema Integrado Gestion de Archivos SIGA</t>
  </si>
  <si>
    <t>La presente ley será aplicable a todo tipo de información en formade mensaje de datos, salvo en algunos casos</t>
  </si>
  <si>
    <t>Ley 527 de 1999 desarrollado por el Decreto 4487 de 2009 - Reglamentado parcialmente por el Decreto 1747 de 200</t>
  </si>
  <si>
    <t>Por medio de la cual se dicta la Ley General de Archivos y se dictan otras disposiciones</t>
  </si>
  <si>
    <t>Ley 594 de 2000</t>
  </si>
  <si>
    <t>Por la cual se reglamenta el ejercicio profesional de la Archivística, se dicta el Código de Ética y otras disposiciones.</t>
  </si>
  <si>
    <t>LEY 1409 DE 2010</t>
  </si>
  <si>
    <t>Para todos los efectos legales, se entiende por ejercicio profesional de la archivística el desempeño laboral de profesionales, con título legalmente expedido, en todo lo relacionado con el manejo de los archivos, cuyo campo de acción se desarrolla fundamentalmente en las áreas relacionadas con el conocimiento, organización, recuperación, difusión, preservación de la información, conservación y conformación del patrimonio documental del país.</t>
  </si>
  <si>
    <t>Por la cual se dictan disposiciones generales para la protección de datos personales</t>
  </si>
  <si>
    <t xml:space="preserve">Ley 1581 de 2012 (Octubre 17)
Reglamentada parcialmente por el Decreto Nacional 1377 de 2013. </t>
  </si>
  <si>
    <t>Por medio de la cual se crea la ley de transparencia y del derecho de acceso a la información pública nacional y se dictan otras disposiciones.</t>
  </si>
  <si>
    <t>Ley 1712 de 2014-Reglamentada parcialmente por el Decreto Nacional 103 de 2015.</t>
  </si>
  <si>
    <t>Sistema Integrado de Gestion SIG</t>
  </si>
  <si>
    <t>Por medio de la cual se regula el derecho fundamental de petición y se sustituye un título del código de Procedimiento Administrativo y de lo Contencioso Administrativo</t>
  </si>
  <si>
    <t>Ley 1755 de 2015</t>
  </si>
  <si>
    <t>Gestión y Tramite</t>
  </si>
  <si>
    <t>“Por medio del cual se expide el Decreto Único Reglamentario del Sector Cultura”</t>
  </si>
  <si>
    <t>Decreto 1080 de 2015</t>
  </si>
  <si>
    <t>Por medio del cual se expide el Decreto Único del Sector Gestión Pública</t>
  </si>
  <si>
    <t>Decreto 640 de 2025</t>
  </si>
  <si>
    <t>Alcaldia Mayor de Bogotá D.C</t>
  </si>
  <si>
    <t xml:space="preserve">Comités Institucionales de Gestión y Desempeño. </t>
  </si>
  <si>
    <t>Art. 311 y siguientes</t>
  </si>
  <si>
    <t>Por el cual se establece el Acuerdo Único de la Función Archivística, se definen los criterios técnicos y jurídicos para su implementación en el Estado Colombiano y se fijan otras disposiciones</t>
  </si>
  <si>
    <t>Acuerdo 001 de 2024</t>
  </si>
  <si>
    <t>Archivo General de la Nación</t>
  </si>
  <si>
    <t>Toda la norma </t>
  </si>
  <si>
    <t>Obligación de transferir a los archivos generales los documentos de valores secundarios e históricos.</t>
  </si>
  <si>
    <t>Circular 003 de 2011</t>
  </si>
  <si>
    <t>Transferencias Documentales</t>
  </si>
  <si>
    <t>Prohibicion de enviar los originales de documentos de Archivo a otro tipo de Unidades de Información.</t>
  </si>
  <si>
    <t>Circular 005 de 2011</t>
  </si>
  <si>
    <t>Herramientas tecnológicas de gestión documental</t>
  </si>
  <si>
    <t>Circular 002 de 2012</t>
  </si>
  <si>
    <t>Responsabilidad del AGNn y del SNA respecto a los archivos de DDHH y memoria histórica en la implementación de la ley 1448 de 2011, "ley de víctimas"</t>
  </si>
  <si>
    <t>Circular 003 de 2012</t>
  </si>
  <si>
    <t>Alcaldía Mayor de Bogotá - Archivo de Bogotá " Aspectos generales sobre la formulación e implementación del Subsistema Interno de Gestión Documental y Archivo SIGA</t>
  </si>
  <si>
    <t xml:space="preserve">Circular 03 de 2013 </t>
  </si>
  <si>
    <t>Archivo de Bogotá</t>
  </si>
  <si>
    <t>Alcance de la expresión: Cualquier medio técnico que garantice su reproducción exacta</t>
  </si>
  <si>
    <t>Circular 001 de 2015</t>
  </si>
  <si>
    <t>Digitalización Documental</t>
  </si>
  <si>
    <t>Lineamientos para la implemnentación del registro especial de archivos de derechos humanos y memoria histórica-readh.</t>
  </si>
  <si>
    <t>Circular Externa  002 de 2020</t>
  </si>
  <si>
    <t>Todo el proceso</t>
  </si>
  <si>
    <t>Medidas preventivas y correctivas ante el riesgo por presuntas pérdidas de archivos, documentos e información por conflagración, sustracción o perdida en el marco de situaciones de orden público</t>
  </si>
  <si>
    <t>Circular Externa  001 de 2021</t>
  </si>
  <si>
    <t>Lineamientos para el uso de servicios en la nube, inteligencia artificial, seguridad digital y gestión de datos.</t>
  </si>
  <si>
    <t>Directiva Presidencial 03 de 2021</t>
  </si>
  <si>
    <t xml:space="preserve">Publicación del inventario covid - 19 en la pagina de transparencia y acceso a la información pública de la entidad </t>
  </si>
  <si>
    <t>Gestión Financiera</t>
  </si>
  <si>
    <t>Normas sobre protección social</t>
  </si>
  <si>
    <t xml:space="preserve">Ley 789 de 2002 </t>
  </si>
  <si>
    <t>Control al pago de las obligaciones parafiscales de los contratistas</t>
  </si>
  <si>
    <t xml:space="preserve">Formatos de Supervisión </t>
  </si>
  <si>
    <t>Por medio de la cual se adopta una Reforma Tributaria estructural, se fortalecen los mecanismos para la lucha contra la evasión y la elusión fiscal, y se dictan otras disposiciones.</t>
  </si>
  <si>
    <t>Ley 1819 de 2016</t>
  </si>
  <si>
    <t>Reforma tributaria</t>
  </si>
  <si>
    <t>Órdenes de pago y herramienta tecnológica</t>
  </si>
  <si>
    <t>Por el cual se compilan el Acuerdo 24 de 1995 y Acuerdo 20 de 1996 que conforman el Estatuto Organico del Presupuesto Distirital</t>
  </si>
  <si>
    <t>Decreto No. 714 del 15 de noviembre de 1996</t>
  </si>
  <si>
    <t>Ejecución del Presupuesto de Gastos e Inversiones(Total Compromisos- Autorización de Giro)</t>
  </si>
  <si>
    <t xml:space="preserve">Ejecuciones Presupuestales de la respectiva vigencia, cumplimiento de los procedimientos establecidos para el área. </t>
  </si>
  <si>
    <t>Reglamentado inicialmente por el Decreto Distrital 192 de 2021, el cual fue derogado y compilado por el art. 519, l Decreto 645 de 2025 Por medio del cual se expide el Decreto Único del Sector Hacienda</t>
  </si>
  <si>
    <t>Por el cual se actualiza el procedimiento tributario de los diferentes impuestos distritales, de conformidad con su naturaleza y estructura funcional</t>
  </si>
  <si>
    <t>DECRETO 362 DE 2002</t>
  </si>
  <si>
    <t>Presetación de informes a Entes de control</t>
  </si>
  <si>
    <t>Informes enviados a Entes de Control y Pagos de Estampillas</t>
  </si>
  <si>
    <t xml:space="preserve">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</si>
  <si>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Decreto 1273 de 2018</t>
  </si>
  <si>
    <t>Reglamentación del pago de seguridad social de los trabajadores independientes (contratistas personas naturales).</t>
  </si>
  <si>
    <t>Por medio del cual se expide el Decreto Único del Sector Hacienda</t>
  </si>
  <si>
    <t>Decreto 645 de 2025</t>
  </si>
  <si>
    <t>Por medio del cual se liquida el Presupuesto Anual de Rentas e Ingresos y de Gastos e Inversiones de Bogotá, Distrito Capital para la vigencia fiscal comprendida entre el 1 de enero y el 31 de diciembre de 2026 y se dictan otras disposiciones</t>
  </si>
  <si>
    <t>Decreto 675 de 2025</t>
  </si>
  <si>
    <t>Ejecución del Presupuesto de Gastos e Inversiones</t>
  </si>
  <si>
    <t>Implementacion de nuevos marcos normativos para entidades de gobierno según Resolucion 533 de 2015 e Instructivo 02  de 2015 Contaduria General de la Nacion</t>
  </si>
  <si>
    <t>Memorandos, politicas contables, manuales.</t>
  </si>
  <si>
    <t>"Por la cual se incorpora el catálogo general de cuentas al marco normativo para entidades de gobierno."</t>
  </si>
  <si>
    <t>Avance de la implementación, cumplimiento Plan de Acción</t>
  </si>
  <si>
    <t xml:space="preserve"> Resolución 451 de 2024, Resoluciones 272, 333 y 343 de 2025.</t>
  </si>
  <si>
    <t>Adopción de la política de pagos electrónicos</t>
  </si>
  <si>
    <t>Resolución No. SDH-000243 del 9 de Junio de 2016</t>
  </si>
  <si>
    <t>Secretaría de Hacienda Distrital</t>
  </si>
  <si>
    <t>Se da cumplimiento a la política en todos los pagos que realiza el instituto</t>
  </si>
  <si>
    <t xml:space="preserve">Por medio del cual se unifica y simplifica el procedimiento para el reporte de la información de las Estampillas Universidad Distrital Francisco Jose de Caldas 50 años, Procultura, Pro Personas Mayores y Cincuenta Años de Labor de la Universidad Pedagogica Nacional, y de la Contribución Especial de Obra Pública.  </t>
  </si>
  <si>
    <t xml:space="preserve">Resolución No SDH - 000415 de 15 de noviembre de 2016
</t>
  </si>
  <si>
    <t>Secretaría Distrital de Hacienda</t>
  </si>
  <si>
    <t xml:space="preserve">Procedimiento para el reporte de la información de las estampillas Distritales. </t>
  </si>
  <si>
    <t>Formato establecido por la Secretaria Distrital de Hacienda.</t>
  </si>
  <si>
    <t>"Por medio de la cual se adopta y consolida el Manual de Programacion, Ejecucion y Cierre Presupuestal del Distrito Capital."</t>
  </si>
  <si>
    <t>Resolución 191 del 22 de septiembre de 2017</t>
  </si>
  <si>
    <t>Secretaria Distrital de Hacienda</t>
  </si>
  <si>
    <t>Manejo Financiero y Ejecución del presupuesto y cierre presupuestal</t>
  </si>
  <si>
    <t>Modificada parcialmente por la Resolución SDH-000037 de 2019.</t>
  </si>
  <si>
    <t>Por la cual se expide el Manual de Procedimientos Administrativos y Contables para el manejo y control de los bienes en las Entidades de Gobierno Distritales.</t>
  </si>
  <si>
    <t>Resolución No. DDC-000001 de 2019</t>
  </si>
  <si>
    <t xml:space="preserve">Contaduria Distrital de Bogotá D.C. </t>
  </si>
  <si>
    <t xml:space="preserve">Estados Financieros validados, cumplimiento de los procedimientos establecidos para tal fin. </t>
  </si>
  <si>
    <t>Por medio de la cual se modifica parcialmente el Manual de Programación, Ejecución y Cierre Presupuestal del Distrito Capital, adoptado y consolidado mediante Resolución No. SDH000191 del 22 de septiembre de 2017</t>
  </si>
  <si>
    <t>Resolución SHD 037 de 2019</t>
  </si>
  <si>
    <t>Procedimientos establecidos para el área de Presupuesto.</t>
  </si>
  <si>
    <t>“Por medio de la cual se adopta un nuevo Protocolo de Seguridad para las tesorerías de órganos y entidades que hacen parte del Presupuesto Anual del Distrito Capital y los Fondos de Desarrollo Local”.</t>
  </si>
  <si>
    <t>Resolución SDH-316 de 2019</t>
  </si>
  <si>
    <t>Seguridad en manejo de las herramientas de la tesorería del IDPAC</t>
  </si>
  <si>
    <t>Procesos de Tesorería</t>
  </si>
  <si>
    <t>"Por la cual se modifican las Normas para el Reconocimiento, Medición, Rev elación y Presentación de los Hechos Econónicos del Marco Nomativopara Enridades de Gobierno"</t>
  </si>
  <si>
    <t>Por medio de la cual se modifican los procedimientos relacionados a la administración del Programa Anual Mensualizado de Caja - PAC”</t>
  </si>
  <si>
    <t>Resolución SDH-167 de 2024</t>
  </si>
  <si>
    <t>Lineamientos PAC</t>
  </si>
  <si>
    <t>Programaciones y reprogramaciones de PAC</t>
  </si>
  <si>
    <t>Por la cual se modíf:ica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t>
  </si>
  <si>
    <t xml:space="preserve">Informes trimestrales </t>
  </si>
  <si>
    <t>Vigencia 2026 Programación de Pagos y Cierre de Operaciones de Tesorería. La presente circular sustituye y deroga la Circular DDT No. 07 de 2023.</t>
  </si>
  <si>
    <t>Circular DDT No. 009  de 2025</t>
  </si>
  <si>
    <t xml:space="preserve">Cronograma para pagos Hacienda Distrital </t>
  </si>
  <si>
    <t>Todos los pagos se deben radicar atendiendo la Circular DDT 9 de 2025</t>
  </si>
  <si>
    <t>Cronograma de pagos actualizado.</t>
  </si>
  <si>
    <t>Cronograma y lineamientos para la radicación de Cuentas de Cobro y otros trámites ante el proceso Gestión Financiera -Tesorería, durante la vigencia 2026</t>
  </si>
  <si>
    <t>Circular Interna No. 003 de 2026</t>
  </si>
  <si>
    <t>Secretaria General - IDPAC</t>
  </si>
  <si>
    <t>Contiene la programación de pagos para la vigencia 2026 (fechas y plazos de pagos y programación del PAC) y las directrices que se deberán tener en cuenta para el cierre de las operaciones de tesorería del IDPAC</t>
  </si>
  <si>
    <t>Reporte de Orfeo con fechas de radicacion de las cuentas de Cobro - Relacion de cuentas radicadas - Reporte Bogdata de pagos realizados</t>
  </si>
  <si>
    <t xml:space="preserve">Actualización Procedimiento contable "Cuenta Única Distrital - CUD" emitido mediante Circular Externa No. 003 de 2010.
</t>
  </si>
  <si>
    <t>CIRCULAR EXTERNA N° 010</t>
  </si>
  <si>
    <t>Secretaría Distrital de Hacienda – Dirección Distrital de Contabilidad</t>
  </si>
  <si>
    <t xml:space="preserve">Conciliaciones contables, cumplimiento de los procedimientos establecidos para el área. </t>
  </si>
  <si>
    <t>Modificada por la Circular Externa 014 de 2018 y posteriormente mediante la Circular Externa 028 de 2023</t>
  </si>
  <si>
    <t>Lienamientos para la depuración contable a plicable a las entidades de gobierno de Bogotá Distrito Capital</t>
  </si>
  <si>
    <t xml:space="preserve">Directiva 005  del 29 de septiembre de 2017 </t>
  </si>
  <si>
    <t>Procedimientos Estados Financieros; Reportes financieros específicos</t>
  </si>
  <si>
    <t xml:space="preserve">Gestion Financiera </t>
  </si>
  <si>
    <t>LINEAMIENTOS DE POLÍTICA PARA EL PRESUPUESTO ANUAL</t>
  </si>
  <si>
    <t>Directiva 001 de 2026</t>
  </si>
  <si>
    <t>Alcaldía Mayor de Bogotá D.C</t>
  </si>
  <si>
    <t>Numeral 1; numeral 2 y subnumerales 2.1, 2.2, 2.3, 2.4, 2.5, 2.6, 2.7, 2.8, 2.9, 2.9.1, 2.9.2, 2.9.3, 2.9.4, 2.9.5, 2.13 y 2.14, en lo que resulte aplicable. No aplican al IDPAC los numerales 2.10, 2.11 y 2.12,</t>
  </si>
  <si>
    <t>Lineamientos para la programación presupuestal 2027.</t>
  </si>
  <si>
    <t>Servicio a la Ciudadanía</t>
  </si>
  <si>
    <t>La administración publica al servicio de los ciudadanos</t>
  </si>
  <si>
    <t>Constitucion Politica de Colombia</t>
  </si>
  <si>
    <t>Congreso de la República de Colombia</t>
  </si>
  <si>
    <t>Articulos 2,13,23,47 y 209</t>
  </si>
  <si>
    <t>Registros contenidos en actos administrativos, oficios, contratos, demandas, sentencias, entre otros, a través del cumplimiento de los procedimientos establecidos para el área.</t>
  </si>
  <si>
    <t>Por medio de la cual se establecen normas tendientes a la equiparación de oportunidades para las personas sordas y sordas ciegas y se dictan otras disposiciones.</t>
  </si>
  <si>
    <t>Ley 982 de 2005</t>
  </si>
  <si>
    <t>Toda la  Norma</t>
  </si>
  <si>
    <t>Registros contenidos en planes, programas, procesos, procedimientos asociados al proceso de gestión de ATC.</t>
  </si>
  <si>
    <t xml:space="preserve">Por la cual se expide el Código de Procedimiento Administrativo y de lo Contencioso Administrativo.
</t>
  </si>
  <si>
    <t>Ley 1437 de 2011</t>
  </si>
  <si>
    <t>Artículos 7,8,9,13,14,15,16,17,18,19,20,21,22,24,25,71,74</t>
  </si>
  <si>
    <t>Registros contenidos en planes, programas, manuales, guías, procesos, procedimientos asociados al proceso de gestión de ATC.</t>
  </si>
  <si>
    <t>Por la cual se dictan normas orientadas a fortalecer los mecanismos de prevención, investigación y sanción de actos de corrupción y la efectividad del control de la gestión pública</t>
  </si>
  <si>
    <t xml:space="preserve">Ley 1474 de 2011 </t>
  </si>
  <si>
    <t>Artículos 73  y 76</t>
  </si>
  <si>
    <t>El artículo 73 fue modificado por el artículo 31 de la Ley 2195 de 2022, reglamentado por el Decreto 1122 de 2024, que se incorporó al Decreto 1081 de 2015. El inciso cuarto del artículo 76 fue derogado por el artículo 237 del Decreto Ley 19 de 2012; sus demás disposiciones continúan vigentes.</t>
  </si>
  <si>
    <t>por medio de la cual se establecen las disposiciones para garantizar el pleno ejercicio de los derechos de las personas con discapacidad</t>
  </si>
  <si>
    <t>Por medio de la cual se regula el Derecho Fundamental de Petición.</t>
  </si>
  <si>
    <t>Ley 1755  de 2015</t>
  </si>
  <si>
    <t>Por medio del cual se adoptan medidas en materia de transparencia, prevención y lucha contra la corrupción y se dictan otras disposiciones</t>
  </si>
  <si>
    <t>Ley 2195 de 2022 </t>
  </si>
  <si>
    <t xml:space="preserve">Articulo 31 </t>
  </si>
  <si>
    <r>
      <t>Modifíquese el artículo </t>
    </r>
    <r>
      <rPr>
        <u/>
        <sz val="11"/>
        <rFont val="Arial"/>
        <family val="2"/>
      </rPr>
      <t>73 de la Ley 1474 de 2011, el cual quedará así.</t>
    </r>
  </si>
  <si>
    <t>Por medio del cual se expide el Decreto Reglamentario Único del Sector Presidencia de la República.</t>
  </si>
  <si>
    <t>Decreto 1081 de 2015</t>
  </si>
  <si>
    <t>Artículos aplicables: 2.1.1.1.1; 2.1.1.1.2; 2.1.1.2.1.1; 2.1.1.2.1.4; 2.1.1.2.2.1; 2.1.1.2.2.2; 2.1.1.2.2.3; 2.1.1.2.2.4; 2.1.1.3.1.1; 2.1.1.3.1.2; 2.1.1.3.1.3; 2.1.1.3.1.4; 2.1.1.3.1.5; 2.1.1.3.1.6; 2.1.1.4.1; 2.1.1.4.1.1; 2.1.1.4.1.2; 2.1.1.4.3.1; 2.1.1.4.3.2; 2.1.1.5.1; 2.1.1.5.2; 2.1.1.5.1.1; 2.1.1.5.1.2; 2.1.1.5.3.1; 2.1.1.5.3.2; 2.1.1.6.1; 2.1.1.6.2; 2.1.4.4.1.1; 2.1.4.4.1.2; 2.1.4.4.1.3; 2.1.4.4.1.4 y 2.1.4.4.1.5.</t>
  </si>
  <si>
    <t>Registros de los servicios ofrecidos a usuarios internos y externos mediante la utilización de herramientas tecnológico.</t>
  </si>
  <si>
    <t>El Decreto 124 de 2016 modificó el Decreto 1081 de 2015, sustituyendo su Título 4 sobre el Plan Anticorrupción y de Atención al Ciudadano.</t>
  </si>
  <si>
    <t>Por medio del cual se expide el Decreto Único del Sector Gestión Pública</t>
  </si>
  <si>
    <t>Decreto Único Sectorial 640 de 2025</t>
  </si>
  <si>
    <t>“Por el cual se dictan normas para la adecuación de la información pública, de trámites y servicios en las páginas web de las entidades del Distrito Capital con el fin de garantizar el acceso universal de las personas con y/o en situación de discapacidad”.</t>
  </si>
  <si>
    <t>Normas para la adecuación de la información pública, de trámites y servicios en las páginas web de las entidades del Distrito Capital con el fin de garantizar el acceso universal de las personas con y/o en situación de discapacidad</t>
  </si>
  <si>
    <t>Por el cual se adoptan medidas para la atención digna, cálida y decorosa a ciudadanía en Bogotá Distrito Capital y se prohíbe la ocupación del espacio público con filas de usuarios de servicios privados o públicos y se dictan otras disposiciones</t>
  </si>
  <si>
    <t>Acuerdo 529 de 2013 Concejo de Bogotá D.C.</t>
  </si>
  <si>
    <t>Por medio del cual se establecen unos protocolos para el ejercicio del derecho  de petición en cumplimiento de la ley 1755 de 2015 y se dictan otras disposiciones</t>
  </si>
  <si>
    <t>Acuerdo 630 de 2015</t>
  </si>
  <si>
    <t xml:space="preserve"> Pautas sobre servicio al ciudadano.</t>
  </si>
  <si>
    <t xml:space="preserve">Circular 3 de 2004 </t>
  </si>
  <si>
    <t>Registros de los servicios ofrecidos a usuarios internos y externos mediante la utilización de herramientas tecnológicas, procesos, procedimientos asociados al proceso de ATC</t>
  </si>
  <si>
    <t>Implementó la Guía de Tramites  y Servicios</t>
  </si>
  <si>
    <t>Circular 005 de 2008</t>
  </si>
  <si>
    <t>Registros de los servicios ofrecidos a usuarios internos y externos mediante la utilización de herramientas tecnológicas.</t>
  </si>
  <si>
    <t>Se informa sobre la publicación y divulgación código de integridad del IDPAC de información obligatoria requerida respeto a servicios, procedimientos y funcionamiento del sujeto obligado, con relación a la atención de peticiones ciudadanas. Para tal efecto, presenta los canales de servicios de atención y particularmente el Sistema Distrital de Quejas y Soluciones.</t>
  </si>
  <si>
    <t>Circular 053 de 2016 Secretaría General Alcaldía Mayor de Bogotá D.C.</t>
  </si>
  <si>
    <t>Lineamientos para el manejo de peticiones por redes sociales.</t>
  </si>
  <si>
    <t>Circular 008 de 2018 Veeduría Distrital</t>
  </si>
  <si>
    <t>Veeduria Distrital</t>
  </si>
  <si>
    <t>Socialización manual operativo del defensor del ciudadano para el Distrito Capital</t>
  </si>
  <si>
    <t>Circular 055 de 2021</t>
  </si>
  <si>
    <t>Registros contenidos en manuales, guías, procesos, procedimientos asociados al proceso de gestión de ATC.</t>
  </si>
  <si>
    <t>Lineamientos para la atención y gestión de las peticiones ciudadanas presentadas por redes sociales</t>
  </si>
  <si>
    <t>Directiva 004 de 2021</t>
  </si>
  <si>
    <t>Mejora en el Sistema Distrital para la Gestion de Peticiones Ciudadanas (Desistimiento Tácito)</t>
  </si>
  <si>
    <t>Circular 001 de 2022</t>
  </si>
  <si>
    <t>Regimen de transición a los programas de transparencia y ética pública</t>
  </si>
  <si>
    <t>Circular 0026 del 2025</t>
  </si>
  <si>
    <t>Lineamientos de transición a los programas de transparencia y ética pública</t>
  </si>
  <si>
    <t>Por medio del cual se regula la Política Nacional de SERVICIO a la Ciudadanía.</t>
  </si>
  <si>
    <t xml:space="preserve">Documento CONPES 3649 03 2010 </t>
  </si>
  <si>
    <t>Consejo Nacional de Política Económica y Social</t>
  </si>
  <si>
    <t>Lineamientos para la atención digna, cálida y decorosa a la Ciudadanía en Bogotá, D.C.</t>
  </si>
  <si>
    <t>Directiva 1 de 2014 Secretaría General Alcaldía Mayor de Bogotá D.C.</t>
  </si>
  <si>
    <t>Promoción e Innovación para la Participación Ciudadana Incidente</t>
  </si>
  <si>
    <t>Subdirección de Promoción de la Participación</t>
  </si>
  <si>
    <t>"Por la cual se dictan disposiciones en materia de promoción y protección del derecho a la participación democrática"</t>
  </si>
  <si>
    <t>Ley Estatutaria 1757 de 2015</t>
  </si>
  <si>
    <t>Promoción de la Participación Ciudadana, Capitulo II, articulos 86,87 88, 89 y Capitulo III,El proceso de presupuestos participativos, articulos 90,91,92, 93.</t>
  </si>
  <si>
    <t>Promoción de la participación ciudadana, difusión de proceso de presupuesto participativos en las localidades, formulación de políticas y acciones de participación a nivel local y Distrital.</t>
  </si>
  <si>
    <t>Decreto Único del Sector Gestión Pública.</t>
  </si>
  <si>
    <t xml:space="preserve">Decreto 640 de 2025 </t>
  </si>
  <si>
    <t>Título 13,Capitulo 1 , Subcapiitulo 2,Participación Ciudadana en la Gestión Pública, Articulo 313.</t>
  </si>
  <si>
    <t>Acta, documento, informe, listado, o correo / Estructura del IDPAC -Sistema de gestión con su marco de referencia MIPG</t>
  </si>
  <si>
    <t>Por medio del cual se expide el Decreto Único del Sector Gobierno</t>
  </si>
  <si>
    <t xml:space="preserve">Decreto 642 de 2025 </t>
  </si>
  <si>
    <t>Libro 2, Parte 2, Título 5 – Política Pública de Participación Incidente del Distrito Capital 2023–2034, artículos 102 a 121
TITULO 6 Participación Ciudadana, Capitulo 1, Articulos 499 al 548.
Presupuestos Participativos Art. 112 numeral 5 6.3 Subcapítulo 4 Art 217
Subcapitulo 5 Art. 225
Subcapítulo 6 Art. 237
Subcapítulo 7 Art. 241
Subcapítulo 8 Art. 245
Art. 515</t>
  </si>
  <si>
    <t xml:space="preserve">Acta, documento, informe, listado, o correo / Estructura del IDPAC - SIG </t>
  </si>
  <si>
    <t xml:space="preserve">Se indica que, con ocasión a la expedicion de la norma en mención, y en un ejercicio compilatorio nace el Decreto único del Sector Gobierno  y en consecuencia el Decreto Distrital 642 de 2025 deregó y compiló el decreto 477 de 2023 antes de la Política Pública, derogó y compiló el decreto 606 de 2023 antes el Sistema Distrital de Participación
Decreto  495 de 2023 Implementación de Presupuestos Participativos Derogado y compilado por el Decreto 642 de 2025
Decreto 580 de 2023 lineamientos para el sistema distrital de planeación, la creación de planes de desarrollo, se garantiza la participación ciudadana en el Distrito Capital Derogado y compilado por el Decreto 642 de 2025
Decreto 768 de 2019 Por medio del cual se reglamenta el Acuerdo 740 de 2019 y se dictan otras disposiciones Derogado y compilado por el Decreto Único Sectorial 642 de 2025.
</t>
  </si>
  <si>
    <t>Por medio del cual se expide el Decreto Único del Sector Planeación</t>
  </si>
  <si>
    <t xml:space="preserve">Decreto 648 de 2025 </t>
  </si>
  <si>
    <r>
      <t>Artículo 34, Dirección de Programación,
Artículo</t>
    </r>
    <r>
      <rPr>
        <sz val="7"/>
        <rFont val="Times New Roman"/>
        <family val="1"/>
      </rPr>
      <t> </t>
    </r>
    <r>
      <rPr>
        <sz val="12"/>
        <rFont val="Arial"/>
        <family val="2"/>
      </rPr>
      <t>122. Adopción de los Conceptos de Gasto de los Fondos de Desarrollo Local.
Artículo 124. Reporte de Avance a los Planes de Desarrollo Local.</t>
    </r>
  </si>
  <si>
    <t xml:space="preserve">Respuesta de derechos de petición </t>
  </si>
  <si>
    <t>"Por el cual se dictan normas básicas sobre la estructura, organización y funcionamiento de los organismos y de las entidades de Bogotá, Distrito Capital, y se expiden otras disposiciones"</t>
  </si>
  <si>
    <t>Acuerdo Distrital 257 de 2006</t>
  </si>
  <si>
    <t>Concejo de Bogotá</t>
  </si>
  <si>
    <t>Articulo 53, literal f,  Ejecutar, controlar, coordinar y evaluar planes, programas y proyectos para la promoción de la participación ciudadana, el interés asociativo y la organización comunitaria en el Distrito, en el marco del Sistema de Participación Distrital.</t>
  </si>
  <si>
    <t>Por el cual se determina el objeto, estructura organizacional y las funciones del Instituto Distrital de la Participación y Acción Comunal y se dictan otras disposiciones</t>
  </si>
  <si>
    <t>Instituto Distrital de la Participación y Acción Comunal - IDPAC - Junta Directiva</t>
  </si>
  <si>
    <t>Artículos 1,2,3,15, 19, 20 Relacionados con objeto, funciones y estructura del IDPAC y funciones de la Subdirección de promoción</t>
  </si>
  <si>
    <t>Acta, documento, informe, listado, o correo / Estructura del IDPAC - SIG</t>
  </si>
  <si>
    <t>"Mediante el cual se modifica el Acuerdo Número 002 de enero 2 de 2007 "Por el cual se determina el objeto estructura organizacional y las funciones del Instituto Distrital de la Participación y Acción Comunal y se dictan otras disposiciones"</t>
  </si>
  <si>
    <t>Acuerdo 006 de 2007</t>
  </si>
  <si>
    <t>Numeral 4.9 – artículo 15 del Acuerdo 002 de 2007, Establece las funciones de la Subdireccion de Promoción de la Participación.</t>
  </si>
  <si>
    <t xml:space="preserve">Estructuracion de procesos,programas y estrategias relacionadas con la promoción de la participación ciudadana y la ejecución de proyectos sociales del Instituto, en concordancia con el Plan de Acción institucional, el Plan Distrital de Desarrollo. Fichas </t>
  </si>
  <si>
    <t>Por medio del cual se modifica la estructura organizacional del Instituto Distrital de la Participación y Acción Comunal y se dictan otras disposiciones</t>
  </si>
  <si>
    <t xml:space="preserve">Acuerdo 004 de 2022 </t>
  </si>
  <si>
    <t>Articulo 15, Establece las funciones de la Subdireccion de Promoción de la Participación.</t>
  </si>
  <si>
    <t>Actas, documentos informe territorial semestral</t>
  </si>
  <si>
    <t xml:space="preserve">Subdireccion de promocion de la participacion </t>
  </si>
  <si>
    <t xml:space="preserve">“Por medio de la cual se conforma el modelo de gestión  territorial del IDPAC y se dictan otras disposiciones” </t>
  </si>
  <si>
    <t>Artículos 1 a 12, especialmente artículos 7, 8, 9, 11 y 12, relacionados con la estructura y roles del Modelo de Gestión Territorial, Planes de Acción Territorial, abordaje territorial, coordinación institucional, implementación y seguimiento del Modelo.</t>
  </si>
  <si>
    <t>Planes de Acción Territorial; actas y soportes de espacios bimestrales con el equipo territorial; informes y reportes de gestión territorial; reportes mensuales de acciones; actas de reuniones semestrales con las localidades asignadas; fichas territoriales; información remitida al Observatorio de la Participación; soportes de actividades de abordaje territorial y demás documentos de seguimiento a la implementación del Modelo.</t>
  </si>
  <si>
    <t>Por la cual se deroga la Resolución 079 de 2022 expedida por el Instituto Distrital de la Participación y Acción Comunal - IDPAC, se crea el Fondo de Incentivos para el Fortalecimiento y/o la Participación Ciudadana - CHIKANÁ y se dictan otras disposiciones</t>
  </si>
  <si>
    <t xml:space="preserve">Resolución 295 de 2025 </t>
  </si>
  <si>
    <t>Artículo 4. Rendición de Cuentas
Artículo 7. Definición de Incentivos Flexibles
Artículo 8. Acuerdos de Confianza.
Artículo 9. Beneficiarios de los Incentivos Flexibles.
Artículo 10. Modalidad y Entrega de los Incentivos Flexibles.</t>
  </si>
  <si>
    <t xml:space="preserve">Actas, documentos informe entrega incentivos, </t>
  </si>
  <si>
    <t>Por medio de la cual se adopta el Ecosistema de Innovación y Fortalecimiento del Tejido Social de Bogotá, se actualizan el Modelo y la Ruta de Fortalecimiento y se dictan otras disposiciones</t>
  </si>
  <si>
    <t xml:space="preserve">Resolución 492 de 2026 </t>
  </si>
  <si>
    <r>
      <t>Artículo</t>
    </r>
    <r>
      <rPr>
        <sz val="11"/>
        <rFont val="Cambria"/>
        <family val="1"/>
      </rPr>
      <t> </t>
    </r>
    <r>
      <rPr>
        <sz val="11"/>
        <rFont val="Arial"/>
        <family val="2"/>
      </rPr>
      <t>11. Espacio de Articulación del Ecosistema.</t>
    </r>
  </si>
  <si>
    <t>Actas</t>
  </si>
  <si>
    <t>Cronograma ruta metodológica vigencia 2025 y adopción del protocolo para la implementación de Proyecta Local- Presupuestos Participativos 2025-2028</t>
  </si>
  <si>
    <t xml:space="preserve">Directivo 001 de 2025  </t>
  </si>
  <si>
    <t>Secretaria de Gobierno, Secretaria de Planeacióm, instituto Distrital de la Participación y Acción Comunal - IDPAC</t>
  </si>
  <si>
    <t>Directiva en su totalidad</t>
  </si>
  <si>
    <t>Comisión Intersectorial de Participación - CIP- Actas</t>
  </si>
  <si>
    <t>Directiva 001 de 2026 Alcaldía Mayor de Bogotá, D.C.</t>
  </si>
  <si>
    <t>Producción de Información para la Participación</t>
  </si>
  <si>
    <t xml:space="preserve">Subdirección de Fortalecimiento de la Organización Social </t>
  </si>
  <si>
    <t>Transparencia y acceso a la información - Datos abiertos</t>
  </si>
  <si>
    <t xml:space="preserve">Ley 1712 del 6 de marzo 2014 </t>
  </si>
  <si>
    <t xml:space="preserve">
ARTÍCULO 6. </t>
  </si>
  <si>
    <t>Constancia de la caracterización de las organizaciones sociales y los medios comunitarios y alternativos</t>
  </si>
  <si>
    <t>Observatorio de la Participación</t>
  </si>
  <si>
    <t>Acuerdo 871 de 06 de febrero de 2023</t>
  </si>
  <si>
    <t>Concejo de Bogotá, D.C.</t>
  </si>
  <si>
    <t>Por el cual se establecen medidas para el fortalecimiento de la red de observatorios distritales, se adoptan lineamientos para su funcionamiento y se dictan otras disposiciones</t>
  </si>
  <si>
    <t>Actas de reunión de visitas territoriales, encuestas a medios y organizaciones, constancias de caraterización yde los medios y organizaciones sociales</t>
  </si>
  <si>
    <t>Por medio del cual se adopta la Política Pública de Participación Incidente del Distrito Capital 2023 - 2034 y se dictan otras disposiciones.
En OPC está encargado de la evaluación de la política (Art19) y en la estrategia de investigación</t>
  </si>
  <si>
    <t>Decreto 642 de 2025</t>
  </si>
  <si>
    <t>Libro 2 Parte 2 Título 5</t>
  </si>
  <si>
    <t>Reporte del producto 311, el cual solicita las organizaciones sociales y comunitarias ocn incentivos para la promoción de la participación ciudadana. Reporte producto 312, el cual solicita el fortalecimiento a organizaciones sociales y comunitarias para el ejercicio del derecho a la participación. Para el producto 341, que solicita incentivos para la participación entregados para el fortalecimiento a organizaciones sociales y medios comunitarios en el marco de la estrategia chikaná</t>
  </si>
  <si>
    <t>Resolución 017 de 15 de enero de 2024</t>
  </si>
  <si>
    <t xml:space="preserve">Instituto Distrital de Participación y Acción Comunal </t>
  </si>
  <si>
    <t>Por medio del cual se dictan disposiciones generales para el funcionamiento del
Observatorio de la Participación Ciudadana conformado mediante la Resolución
0949 del 29 de septiembre de 2022 de la Secretaría de Gobierno</t>
  </si>
  <si>
    <t>Fortalecimiento de Organizaciones Sociales, Medios Comunitarios, Comunales e Instancias de Participación</t>
  </si>
  <si>
    <t>Fortalecimiento</t>
  </si>
  <si>
    <t>Constitución Política de Colombia de 1991</t>
  </si>
  <si>
    <t xml:space="preserve">Artículo 38 </t>
  </si>
  <si>
    <t>Formulario de caracterización manejado por la Subdirección de Fortalecimiento</t>
  </si>
  <si>
    <t>Procesos electorales</t>
  </si>
  <si>
    <t>Asamblea Nacional Constituyente</t>
  </si>
  <si>
    <t xml:space="preserve">Artículo 258 </t>
  </si>
  <si>
    <t>Registro de electores y candidatos en la plataforma VOTEC  Sistema de Votación Electrónica Ciudadana desarrollado por el Instituto Distrital de la Participación y Acción Comunal (IDPAC) en Bogotá</t>
  </si>
  <si>
    <t>Políticas Públicas / Participación incidente de las personas con discapacidad</t>
  </si>
  <si>
    <t>Ley 1145  del 10 de julio de 2007</t>
  </si>
  <si>
    <t xml:space="preserve">art. 14, art. 15 </t>
  </si>
  <si>
    <t>Reporte de producto 214, vinculación de organizaciones sociales de y para personas con discapacidad para la ruta para el fortalecimiento para la participación</t>
  </si>
  <si>
    <t>Por la cual se dictan medidas de atención, asistencia y reparación integral a las víctimas del conflicto armado interno y se dictan otras disposiciones</t>
  </si>
  <si>
    <t xml:space="preserve"> Ley 1448 del 10 de junio de 2011</t>
  </si>
  <si>
    <t>Plan de acción Distrital, Producto 1430, vincular en cualquier etapa de la ruta de fortalecimiento a 100 organizaciones sociales víctimas del conflicto armado durante el cuatrenio.</t>
  </si>
  <si>
    <t>Políticas Públicas</t>
  </si>
  <si>
    <t>Ley Estatutaria 1618  del 27 de febrero de  2013</t>
  </si>
  <si>
    <t xml:space="preserve">
Artículo 22 y 24.</t>
  </si>
  <si>
    <t>Reporte de producto 214, vinculación de organizaciones sociales de y para personas con discapacidad para la ruta para el fortalecimiento para la participación. Soportes de la ruta de las fases de la ruta de fortalecimiento a las organizaciones de personas con discapacidad o cuidadores de personas con discapacidad, las actas de asistencia a los consejos locales de discapacidad, a las instancias distritales y las comiciones al Comite tecnico distrital de capacida.</t>
  </si>
  <si>
    <t xml:space="preserve">Ley Estatutaria de Participación 1757 del 6 de julio de 2015 </t>
  </si>
  <si>
    <t xml:space="preserve">artículos 94 y siguientes, </t>
  </si>
  <si>
    <t>Foro "retos de la participación ciudadana, abstención y representatividad en las elecciones legislativas de 2026"</t>
  </si>
  <si>
    <t>Participación incidente</t>
  </si>
  <si>
    <t xml:space="preserve">Artículo 89 </t>
  </si>
  <si>
    <t>Por medio del cual se establecen los lineamientos de la Política Pública para la Población Afrodescendiente residente en Bogotá y se dictan otras disposiciones</t>
  </si>
  <si>
    <t>Acuerdo 175 de 2005</t>
  </si>
  <si>
    <t>Procedimiento de Fortalecimiento para Organizaciones Étnicas</t>
  </si>
  <si>
    <t>Funciones SFOS</t>
  </si>
  <si>
    <t>Acuerdo Distrital 257 del Noviembre 30 2006</t>
  </si>
  <si>
    <t xml:space="preserve">Artículo 53. </t>
  </si>
  <si>
    <t>Actas de reuniones con medios y organizaciones, constancias de caracterización, matrices de seguimiento de la Subdireeción</t>
  </si>
  <si>
    <t>Por medio del cual se establecen lineamientos de política pública, en materia de comunicación comunitaria en Bogotá, se ordena implementar acciones de fortalecimiento de la misma y se dictan otras disposiciones</t>
  </si>
  <si>
    <t xml:space="preserve">Acuerdo 292 del 21 de noviembre de 2007 </t>
  </si>
  <si>
    <t>Constancias de caracterización de medios comunitarios y alternativos, rutas de fortalecimiento a medios comunitarios</t>
  </si>
  <si>
    <t xml:space="preserve">Por el cual se establecen lineamientos para implementar una estrategia que permita promover zonas amigables, de descanso y seguras de servicios para animales domésticos de compañía (perros y gatos), de asistencia y de soporte emocional en los espacios con alta afluencia de público en el Distrito, y se dictan otras disposiciones.
</t>
  </si>
  <si>
    <t>Acuerdo 920 de 21 de noviembre de 2023</t>
  </si>
  <si>
    <t>Articulo 4</t>
  </si>
  <si>
    <t>Corresponsables en el producto 1.1.2, apoyo a colectivos y organizaciones sociales que promueven la protección y bienestar animal. Producto 1.1.4, que busca la estrategia de movilizaci´´on ciudadana para la protección y bienestar animal. Producto 1.2.1, estrategia pedagógica Distrital para la protección y bienestar animal.</t>
  </si>
  <si>
    <t>Alcaldía Mayor de Bogotá</t>
  </si>
  <si>
    <t>Libro 2 Parte 2 Título 6</t>
  </si>
  <si>
    <t>Producto 3.1.2, Fortalecimiento de organizaciones sociales y comunitarias que trabajan con población migrante internacional para el ejercicio del derecho a la participación. Corresponsables en producto 3.1.4. Parques y/o escenarios administrados por el IDRD, facilitados a las organizaciones pertenecientes a la población migrante internacional a partir de las solicitudes recibidas.</t>
  </si>
  <si>
    <t>Libro 2, Parte 2, Título 4.</t>
  </si>
  <si>
    <t>Producto 1.1.1, la cual trata del Fortalecimiento de los medios comunitarios y alternativos a través del Modelo de Fortalecimiento del IDPAC</t>
  </si>
  <si>
    <t>Por medio del cual se expide el Decreto Único del Sector Gobierno
Por medio del cual se adopta la Política Pública Distrital de Comunicación Comunitaria y Alternativa 2023 - 2034.</t>
  </si>
  <si>
    <t>Libro 2, Parte 2, Título 4</t>
  </si>
  <si>
    <t>Matriz de seguimiento de política pública remitida a Secretaría Distrital de Planeación, el cual publica el informa de gestión semestralmente</t>
  </si>
  <si>
    <t>Por medio del cual se expide el Decreto Único del Sector Gobierno
Políticas Públicas / Participación incidente</t>
  </si>
  <si>
    <t>Artículo  108</t>
  </si>
  <si>
    <t>Democratización del acceso a los medios de comunicación comunitarios y alternativos en el Distrito Capital</t>
  </si>
  <si>
    <t>Decreto 643 de 2023</t>
  </si>
  <si>
    <t xml:space="preserve">
ARTÍCULO 42</t>
  </si>
  <si>
    <t>Política Pública Distrital de Seguridad, Convivencia, Justicia y, Construcción de Paz y Reconciliación 2023-2038 -Fortalecimiento de organizaciones de reincorporados y reinsertados.</t>
  </si>
  <si>
    <t>Decreto 644 de 2025</t>
  </si>
  <si>
    <t>Libro 2, Parte 2</t>
  </si>
  <si>
    <t xml:space="preserve">Producto 4.4.3, que solicita el fortalecimiento de las capacidades a las organizaciones sociales comunitarias y/o procesos asociativos conformados por población reintegrada o reincorporada para promover la participación activa e incidente.. </t>
  </si>
  <si>
    <t xml:space="preserve">Decreto único Sector Integración Social -Política Pública de Discapacidad para Bogotá D.C. 2023-2034. su fortalecimiento y formación de organizaciones e instancias de personas con discapacidad. </t>
  </si>
  <si>
    <t>Decreto 647 de 2025</t>
  </si>
  <si>
    <t>Libro 2, parte 2, Título 1</t>
  </si>
  <si>
    <t>Reglamenta la Ley 1145 de 2007 en lo referente a la elección y funcionamiento de los Comités Territoriales de Discapacidad.</t>
  </si>
  <si>
    <t>Resolución 3317 del 16 de octubre de 2012</t>
  </si>
  <si>
    <t>Por la cual se crea el Fondo de Incentivos para el Fortalecimiento - CHIKANÁ</t>
  </si>
  <si>
    <t>Resolución 295 de 2025</t>
  </si>
  <si>
    <t>Instituto Distrital de la Participación y Acción Comunal – IDPAC</t>
  </si>
  <si>
    <t>Convocatoria para acceder a los incentivos Chikaná, Respuestas de peticiones, quejas y recursos sobre el proceso de parte de las organizaciones y medios comuniatrios y del Consejo de Bogotá, Actas de entrega de los incentivos</t>
  </si>
  <si>
    <t>Ecosistema de Innovación y Fortalecimiento del Tejido Social de Bogotá y Modelo y Ruta de Fortalecimiento.</t>
  </si>
  <si>
    <t>Resolución 492 de 2026</t>
  </si>
  <si>
    <t>Constancia de caracterización de organizaciones sociales, matrices de seguimiento de la Subdirección.</t>
  </si>
  <si>
    <t xml:space="preserve">Política Pública Integral de Derechos Humanos 2019-2034. Medios comunitarios caracterizados en el registro de MC distrital. </t>
  </si>
  <si>
    <t>CONPES 5 del 12 de diciembre de 2019.</t>
  </si>
  <si>
    <t>Consejo Distrital de Política Económica y Social del Distrito Capital – CONPES D.C</t>
  </si>
  <si>
    <t>Producto 1.6.2, caracterización de los medios comunitarios en Bogotá</t>
  </si>
  <si>
    <t xml:space="preserve">Política Pública de Deporte, Recreación, Actividad Física, Parques y Escenarios 2022 - 2032. Fortalecimiento de organizaciones que promueven el deporte. </t>
  </si>
  <si>
    <t>CONPES 23 del 3 de agosto de 2022.</t>
  </si>
  <si>
    <t>Producto 1.2.1, soliicta a las organizaciones sociales y comunicarias que promueven el deporte en la ruta de fortalecimiento</t>
  </si>
  <si>
    <t xml:space="preserve">Política Pública para la Infancia y la Adolescencia - Fortalecimiento y formación a organizaciones de infancia. </t>
  </si>
  <si>
    <t>CONPES 27 del 31 de mayo de 2023</t>
  </si>
  <si>
    <t>Producto 2.1.2, fortalecimiento de organizaciones sociales y comunitarias que trabajan por los derechos de niños, niñas y adolescentes. Y contamos con el resultado 2.1, que mide el aumento en la capacidad de agencia y participacion de niñas, niños y adolescentes en la construcción de ciudad desde el reconocimiento de sus diversidades.</t>
  </si>
  <si>
    <t>Gestión de la Participación Electoral Ciudadana</t>
  </si>
  <si>
    <t xml:space="preserve">Ley 1475 del 14 de julio de 2011 </t>
  </si>
  <si>
    <t>Congreso de Colombia</t>
  </si>
  <si>
    <t xml:space="preserve">Dicta las disposiciones generales para la protección de datos personales. </t>
  </si>
  <si>
    <t xml:space="preserve">Ley Estatutaria 1581 del 17 de octubre de 2012 </t>
  </si>
  <si>
    <t>El artículo 530 y el artículo 536</t>
  </si>
  <si>
    <t>Por medio de la cual se reglamenta la elección de los cuatro (4) delegados o representantes por las organizaciones, fundaciones, colectivos o grupos que tengan relación con el sector de la protección y bienestar animal al Consejo Distrital de Protección y Bienestar Animal y un (1) delegado o representante por las organizaciones o agremiaciones de comerciantes en Bogotá, y se dictan otras disposiciones</t>
  </si>
  <si>
    <t>Resolución 163 de 2025</t>
  </si>
  <si>
    <t>Inspección, Vigilancia y Control - IVC</t>
  </si>
  <si>
    <t>Inspección, Vigilancia y Control sobre las Fundaciones y Corporaciones de las Comunidades Indigenas de Bogota - IVCFCCIB.</t>
  </si>
  <si>
    <t xml:space="preserve">Ley 2294 del 19 de mayo de 2023, </t>
  </si>
  <si>
    <t xml:space="preserve">Artículo 86. </t>
  </si>
  <si>
    <t>Certificados Cámara de Comercio, resoluciones de cancelación</t>
  </si>
  <si>
    <t>Por el cual se adopta el Reglamento Interno del Comité de Inspección, Vigilancia y Control - IVC de Personas Jurídicas sin Ánimo de Lucro</t>
  </si>
  <si>
    <t xml:space="preserve">Acuerdo 002 de Diciembre 18 de 2018. </t>
  </si>
  <si>
    <t>COMITÉ DE INSPECCIÓN, VIGILANCIA Y CONTROL - IVC DE PERSONAS JURÍDICAS SIN ÁNIMO DE LUCRO</t>
  </si>
  <si>
    <t>Actas de comité, infoormes institucionales y 7reportes disciplinarios y de control</t>
  </si>
  <si>
    <t>Mediante el cual el alcalde Mayor de Bogotá, D.C., unificó las normas sobre registro, trámites y actuaciones relacionadas con la personería jurídica y con el cumplimiento de las funciones de inspección, vigilancia y control de las entidades sin ánimo de lucro domiciliadas en Bogotá.</t>
  </si>
  <si>
    <t>Decreto 479 de 2024</t>
  </si>
  <si>
    <t xml:space="preserve">Alcaldía Mayor de Bogotá, D.C. </t>
  </si>
  <si>
    <t>Libro 2 Parte 2 Título 3 Capítulo 6 Sección 2</t>
  </si>
  <si>
    <t>Resoluciones sancionatorias, decisiones de archivo, Actos administrativos y expedientes administrativos</t>
  </si>
  <si>
    <t>Mediante el cual la Junta Directiva del IDPAC modificó el Manual de Funciones y asignó a la Subdirección de Fortalecimiento de la Organización Social de esta entidad, el ejercicio y fortalecimiento del proceso de inspección, control y vigilancia de las Fundaciones o Corporaciones relacionadas con las Comunidades Indígenas de Bogotá D.C</t>
  </si>
  <si>
    <t>Acuerdo 002 del 2 de mayo de 2020</t>
  </si>
  <si>
    <t xml:space="preserve">Instituto Distrital de la Participación y Acción Comunal </t>
  </si>
  <si>
    <t>Visitas de inspección, requerimientos administrativos, informes de seguimiento institucional</t>
  </si>
  <si>
    <t>Por medio de la cual se emiten lineamientos al interior del Instituto Distrital de la Participación y Acción Comunal - IDPAC, para desarrollar el proceso de inspección, vigilancia y control sobre las fundaciones o corporaciones relacionadas con las comunidades indígenas con domicilio en Bogotá D.C</t>
  </si>
  <si>
    <t>Resolución 13 del 13 enero del 2021</t>
  </si>
  <si>
    <t xml:space="preserve">Informes de inspección, revisión de estatutos, verificación contable     </t>
  </si>
  <si>
    <t>Lineamientos para el cumplimiento del artículo 86 de la Ley 2294 de 2023 – Plan Nacional de Desarrollo 2022-2026 “Colombia Potencia Mundial de la Vida”.</t>
  </si>
  <si>
    <t>Circular 034 de octubre 4 del 2023.</t>
  </si>
  <si>
    <t>Secretaría Juridica Distrital.</t>
  </si>
  <si>
    <t>Archivos consolidados, actas de coordinación interinstitucional</t>
  </si>
  <si>
    <t>CIRCULAR 020 DE 2024</t>
  </si>
  <si>
    <t>INSTRUCCIONES SOBRE CONSTITUCIÓN, FUNCIONAMIENTO Y REPORTE DE INFORMACIÓN DE ASOCIACIONES, CORPORACIONES Y FUNDACIONES, CUYOS DOMICILIOS SE UBICAN EN BOGOTÁ, D. C. Y QUE SE ENCUENTREN SOMETIDAS A LA INSPECCIÓN, VIGILANCIA Y CONTROL POR PARTE DE LA ALCALDÍA MAYOR DE BOGOTÁ, D. C.</t>
  </si>
  <si>
    <t>Registro actualizado de organizaciones bajo IVC</t>
  </si>
  <si>
    <t>Instrucciones para la elaboración y presentación del programa de transparencia y ética empresarial - PTEE.</t>
  </si>
  <si>
    <t>DIRECTIVA 005 DE 2025</t>
  </si>
  <si>
    <t xml:space="preserve">Secretaría Juridica Distrital </t>
  </si>
  <si>
    <t>Documento del PTEE, capacitaciones, matriz de riesgos, Código de ética, actas de aprobación e informes de capacitación</t>
  </si>
  <si>
    <t>Subdirección de Asuntos Comunales</t>
  </si>
  <si>
    <t>Por medio de la cual se hace una adición al Capítulo II en el artículo 45 del Decreto-ley 2150 de 1995.</t>
  </si>
  <si>
    <t xml:space="preserve">Documentación expedida por la Subdirección de Asuntos Comunales </t>
  </si>
  <si>
    <t>Reglamentada por el Decreto 1774 de 2000</t>
  </si>
  <si>
    <t>Legislación Comunal</t>
  </si>
  <si>
    <t>Ley 1551 de 2012</t>
  </si>
  <si>
    <t xml:space="preserve">ARTÍCULO 39. VINCULACIÓN AL DESARROLLO MUNICIPAL. </t>
  </si>
  <si>
    <t>Documentación expedida por la Subdirección de Asuntos Comunales</t>
  </si>
  <si>
    <t>En cabeza de la administracion Municipal esta la celebracion de convenios.</t>
  </si>
  <si>
    <t>Desarrollo misional de Inspección, Vigilancia y Control</t>
  </si>
  <si>
    <t>Ley 2166 de 2021</t>
  </si>
  <si>
    <t>Por el cual se adiciona el Capítulo III al Título II de la Parte III del Libro 2 del Decreto 1066 de 2015</t>
  </si>
  <si>
    <t>Decreto 1158 de 2019</t>
  </si>
  <si>
    <t>Presidente de la República</t>
  </si>
  <si>
    <t>ARTICULOS 1,2 y 3, que adiciona y sustituye los artículos 2.3.2.3.2. y 2.3.2.1.27. respectivamente.</t>
  </si>
  <si>
    <t>Por el cual se sustituyen los Capítulos 1 y 2 del Título 2 de la Parte 3 del Libro 2 del Decreto 1066 de 2015, Único Reglamentario del Sector Administrativo del Interior, para reglamentar la Ley 2166 de 2021, referente a la acción comunalPor el cual se sustituyen los Capítulos 1 y 2 del Título 2 de la Parte 3 del Libro 2 del Decreto 1066 de 2015, Único Reglamentario del Sector Administrativo del Interior, para reglamentar la Ley 2166 de 2021, referente a la acción comunal</t>
  </si>
  <si>
    <t>Decreto reglamentario 1501 de 2023</t>
  </si>
  <si>
    <t>Presidencia  de la Republica</t>
  </si>
  <si>
    <t xml:space="preserve">Toda la norma la aplica la SAC </t>
  </si>
  <si>
    <t xml:space="preserve">Política pública de acción comunal para el desarrollo de la comunidad del distrito capital </t>
  </si>
  <si>
    <t>Titulo 3, Capitulo 1, Capitulo 2, Capitulo 3 Artículo 69-86</t>
  </si>
  <si>
    <t>Por medio del cual se expide el Decreto Único Distrital de Ordenamiento Territorial de Bogotá D.C.</t>
  </si>
  <si>
    <t>Decreto 670 de 2025</t>
  </si>
  <si>
    <t xml:space="preserve">ARTÍCULO 161-Entidades Gestoras para el Aprovechamiento Económico del Espacio Público o la Explotación económica de bienes fiscales. </t>
  </si>
  <si>
    <t>Por el cual se dictan normas básicas sobre la estructura, organización y funcionamiento de los organismos y de las entidades de Bogotá, Distrito Capital, y se expiden otras disposiciones.</t>
  </si>
  <si>
    <t>Acuedo 257 de 2006</t>
  </si>
  <si>
    <t xml:space="preserve">Concejo de Bogotá </t>
  </si>
  <si>
    <t xml:space="preserve">ARTICULO 53. Objeto y funciones básicas del Instituto Distrital de la Participación y Acción Comunal. </t>
  </si>
  <si>
    <t>Acuerdo 724 de 2018</t>
  </si>
  <si>
    <t xml:space="preserve">ARTÍCULO 13.- UNIDADES PREDIALES EXCLUIDAS. </t>
  </si>
  <si>
    <t xml:space="preserve">Por medio del cual se promueve la implementación de los derechos de los dignatarios de las juntas de acción comunal del distrito capital y se establecen otras disposiciones
</t>
  </si>
  <si>
    <t>Acuerdo 777 de 2020</t>
  </si>
  <si>
    <t xml:space="preserve">Acuerdo 002 de 2007, modificado por el Acuerdo 06 de 2007 y el Acuerdo 004 de 2022 </t>
  </si>
  <si>
    <t>Junta Directiva del Instituto Distrital de la Participación y Acción Comunal.</t>
  </si>
  <si>
    <t>ARTÍCULO 10. Modificado por el Acuerdo 006 de 2007 y Acuerdo 004 de 2022</t>
  </si>
  <si>
    <t>Lineamientos procedimientales para el desarrrollo de los procesos de elección de organismos comunales en el año 2026</t>
  </si>
  <si>
    <t xml:space="preserve">Ministerio del Interior </t>
  </si>
  <si>
    <t>Direccionamiento Estratégico</t>
  </si>
  <si>
    <t>Oficina Asesora de Planeación</t>
  </si>
  <si>
    <t>Constituciòn Politica de Colombia</t>
  </si>
  <si>
    <t xml:space="preserve"> Asamblea Nacional Constituyente (1991)</t>
  </si>
  <si>
    <t>De manera integral, específicamente el artículos; 1 2,3,38,40, 103 y  209</t>
  </si>
  <si>
    <t>La función administrativa, la cual  debe estar al servicio de los intereses generales y desarrollarse con base en la igualdad, moralidad, eficacia, economía, celeridad, imparcialidad y publicidad</t>
  </si>
  <si>
    <t>Al ser el Instituto Distrital de la Participación y Acción Comunal (IDPAC) un establecimiento público de Bogotá enfocado en promover la cultura democrática y fortalecer los procesos organizativos, su fundamento jurídico directo y misional basico proviene  de la Constitución Política de Colombia de 1991.</t>
  </si>
  <si>
    <t>Por el cual se dicta el régimen especial para el Distrito Capital de Santafé de Bogotá</t>
  </si>
  <si>
    <t>Decreto Ley 1421 de 1993</t>
  </si>
  <si>
    <t>Presidencia de la República</t>
  </si>
  <si>
    <t>Todo el documento de manera integral, especialmente los articulos 6,69,y 86</t>
  </si>
  <si>
    <t>Estructura Administrativa y Régimen presupuestal</t>
  </si>
  <si>
    <t>El Decreto Ley 1421 de 1993 (Estatuto Orgánico de Bogotá) que tienen una relación directa con las funciones del Instituto Distrital de la Participación y Acción Comunal (IDPAC) son aquellas referidas a la participación comunitaria, la deliberación ciudadana en las localidades y la formulación de los Planes de Desarrollo Local. Es importante precisar que el IDPAC no existía en 1993 con ese nombre; el Decreto 1421 asignaba estas funciones originalmente al Departamento Administrativo de Acción Comunal, entidad que posteriormente fue transformada en el IDPAC mediante el Acuerdo Distrital 257 de 2006</t>
  </si>
  <si>
    <t>Por la cual se establece la Ley Orgánica del Plan de Desarrollo</t>
  </si>
  <si>
    <t>Ley 0152 de 1994</t>
  </si>
  <si>
    <t>Todo el documento de manera integral, pero específicamente los artículo 31 y 32</t>
  </si>
  <si>
    <t>Planes de Desarrollo de las entidades territoriales</t>
  </si>
  <si>
    <t>El plan de desarrollo de Bogotá D.C:, se adoptó mediante Acuerdo N° 927 de 2024, Plan de Desarrollo Económico, Social, Ambiental y de Obras Públicas del Distrito Capital 2024-2027 “Bogotá Camina Segura”</t>
  </si>
  <si>
    <t>Relacionamiento Institucional</t>
  </si>
  <si>
    <t>Por la cual se dictan disposiciones sobre racionalización de trámites y procedimientos administrativos de los organismos y entidades del Estado y de los particulares que ejercen funciones públicas o prestan servicios públicos</t>
  </si>
  <si>
    <t>Ley 0962 de 2005</t>
  </si>
  <si>
    <t>Capitulo I del Titulo I de la Ley</t>
  </si>
  <si>
    <t>Trámites y procedimientos administrativos de la Administración Pública</t>
  </si>
  <si>
    <t>Considerar sus derogatorias o modificaciones o reglamentaciones contenidas en; la Ley 1437 de 2011, Ley 1447 de 2011, Decreto Nacional 235 de 2010, Decreto Nacional 019 de 2012, Decreto Nacional 2106 de 2019,Decreto Distrital 619 de 2007.</t>
  </si>
  <si>
    <t xml:space="preserve">Por la cual se expide el Código de Procedimiento Administrativo y de lo Contencioso Administrativo
</t>
  </si>
  <si>
    <t>Todo el documento de manera integral</t>
  </si>
  <si>
    <t xml:space="preserve">Principios  del debido proceso, igualdad, buena fe, moralidad, transparencia, celeridad y eficacia.  Trámite deL Derecho de Peticiòn. Notificaciones y Medios Electrónicos: </t>
  </si>
  <si>
    <t>La Ley 1755 de 2015, regulò el Derecho Fundamental de Petición y sustituyò los artículos 13 a 33 de la Parte Primera de la Ley 1437 de 2011.</t>
  </si>
  <si>
    <t>Ley 1474 de 2011</t>
  </si>
  <si>
    <t>Capítulo VI: artículos 73, 74 y 77. Artículo 76,</t>
  </si>
  <si>
    <t xml:space="preserve">Programas de Transparencia y Ética Pública </t>
  </si>
  <si>
    <t>El artículo 73 fue modificado por el artículo 31 de la Ley 2195 de 2022. El inciso cuarto del artículo 76 fue derogado por el artículo 237 del Decreto Ley 019 de 2012; sus demás disposiciones continúan vigentes.</t>
  </si>
  <si>
    <t>Por la cual se establecen normas para el ejercicio del control interno en las entidades y organismos del estado y se dictan otras disposiciones</t>
  </si>
  <si>
    <t>Ley 87 de 1993</t>
  </si>
  <si>
    <t>Elementos para el Sistema de Control Interno</t>
  </si>
  <si>
    <t>La entidad debe disponer de procesos de planeación y mecanismos adecuados para el diseño y desarrollo organizacional, de acuerdo con su naturaleza y características. La Ley 87 de 1993 se encuentra reglamentada actualmente por el Decreto 1083 de 2015, especialmente por las disposiciones del Título 21 de la Parte 2 del Libro 2, modificado, entre otros, por los Decretos 648 y 1499 de 2017 y 338 de 2019.</t>
  </si>
  <si>
    <r>
      <t>Por la cual se dictan normas sobre la organización y funcionamiento de las entidades del orden nacional, se expiden las disposiciones, principios y reglas generales para el ejercicio de las atribuciones previstas en los numerales </t>
    </r>
    <r>
      <rPr>
        <u/>
        <sz val="10"/>
        <rFont val="Arial"/>
        <family val="2"/>
      </rPr>
      <t>15</t>
    </r>
    <r>
      <rPr>
        <sz val="10"/>
        <rFont val="Arial"/>
        <family val="2"/>
      </rPr>
      <t> y </t>
    </r>
    <r>
      <rPr>
        <u/>
        <sz val="10"/>
        <rFont val="Arial"/>
        <family val="2"/>
      </rPr>
      <t>16</t>
    </r>
    <r>
      <rPr>
        <sz val="10"/>
        <rFont val="Arial"/>
        <family val="2"/>
      </rPr>
      <t> del artículo 189 de la Constitución Política y se dictan otras disposiciones</t>
    </r>
  </si>
  <si>
    <t>La estructura y los principios básicos de la organización y funcionamiento de la Administración Pública en Colombia.</t>
  </si>
  <si>
    <t>Reglamentada parcialmente por el Decreto Nacional 1081 de 2015. Ver, como norma distrital concordante, el Decreto Único del Sector Gestión Pública 640 de 2025.</t>
  </si>
  <si>
    <t>Por medio de la cual se crea la Ley de Transparencia y del Derecho de Acceso a la Información Pública Nacional y se dictan otras disposiciones</t>
  </si>
  <si>
    <t>Ley 1712 de 2014</t>
  </si>
  <si>
    <t>Todo el documento nde manera integral</t>
  </si>
  <si>
    <t xml:space="preserve">Principios de transparencia .Principio de buena fe, Principiocipio de facilitación,Principio de no discriminación, Principio de gratuidad, Principio de celeridad, Principio de eficacia, Principio de la calidad de la información, Principio de la divulgación proactiva de la información,Principio de responsabilidad en el uso de la información.
 </t>
  </si>
  <si>
    <t>Reglamentada parcialmente por el Decreto Nacional 1081 de 2015. Ver Resolución MinTIC 1519 de 2020.</t>
  </si>
  <si>
    <t>Por la cual se dictan disposiciones en materia de promoción y protección del derecho a la participación democrática</t>
  </si>
  <si>
    <t>Ley 1757 de 2015</t>
  </si>
  <si>
    <t xml:space="preserve"> Política pública de participación democrática.</t>
  </si>
  <si>
    <t>Establece la obligatoriedad para las entidades de la administración pública de explicar, transparentar y dar a conocer los resultados de su gestión y el uso de los recursos públicos ante la ciudadanía. Del mismo modo, impulsa el control social de lo público a través de figuras como las veedurías ciudadanas</t>
  </si>
  <si>
    <t>Por medio de la cual se establecen disposiciones transversales a la rama ejecutiva del nivel nacional y territorial y a los particulares que cumplan funciones públicas y/o administrativas en relación con la racionalización de trámites</t>
  </si>
  <si>
    <t>Ley 2052 de 2020</t>
  </si>
  <si>
    <t>Todo el documento de manera integral, pero específicamente los artículos 4, 17, 20, y 26.</t>
  </si>
  <si>
    <t xml:space="preserve"> Política de Racionalización de Trámites.
Conceptos, lineamientos, plazos y condiciones para la digitalización y automatización de trámites y su realización en línea</t>
  </si>
  <si>
    <t xml:space="preserve">Revisar, cada seis (6) meses, que los trámites cumplan con los lineamientos y criterios fijados en la Política establecida.
Se debe contextualizar con los Decretos Nacionales: Decreto Único Reglamentario No. 1078 de 2015 y el Decreto No. 088 de 2022 </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</si>
  <si>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t>
  </si>
  <si>
    <t>Seguimiento a la Política Publica</t>
  </si>
  <si>
    <t>Desarrolla el artículo 38 de la Constitución Política de Colombia</t>
  </si>
  <si>
    <t>Por medio de la cual se adoptan medidas en materia de transparencia, prevención y lucha contra la corrupción</t>
  </si>
  <si>
    <t>Todo el documento de manera integral, pero específicamente los artículo del 31 al 58</t>
  </si>
  <si>
    <t xml:space="preserve">Programas de transparencia y ética en el sector público. </t>
  </si>
  <si>
    <t xml:space="preserve">Modifico la Ley 1474 de 2011. 
Mediante SentenciaC-438 de 2022, la Corte Constitucional   declaró inexequible la totalidad del artículo 37 </t>
  </si>
  <si>
    <t>Por medio del cual se expide el Decreto Único Reglamentario del Sector de Función Pública</t>
  </si>
  <si>
    <t>Decreto Único 1083 de 2015</t>
  </si>
  <si>
    <t xml:space="preserve"> Específicamente  las disposicones aplicables en el nivel territorial de la administraciòn pùblica contempladas en los Capitulos 1,2,3 y 5 del Titulo 21, Capitulo 2 y 3 del Titulo 22 ,y Titulo 23 </t>
  </si>
  <si>
    <t>Sistema de Gestriòn y Sistema de Control Interno</t>
  </si>
  <si>
    <t xml:space="preserve"> El Decreto Nacional 1083 de 2015 ha sufrido varias modificaciones,  especialmente se deben considerar las introducidas por los Decretos Nacionales;  1499 de 2017, 612 de de 2018 y 995 de 2026. 
Para los planes institucionales y estratégicos, se deben publicar, en página web institucional, a más tardar el 31 de enero de cada año. Igualmente en este decreto único, se compilo al Decreto 2482 de 2012.</t>
  </si>
  <si>
    <t>Por medio del cual se racionalizan y actualizan las instancias de coordinación del Sector Gobierno</t>
  </si>
  <si>
    <t>Decreto 375 DE 2019</t>
  </si>
  <si>
    <t>Especificamente el 2, que modifica el artículo 11 del Decreto Distrital 546 de 2007</t>
  </si>
  <si>
    <t xml:space="preserve">Actas de  Comisión Intersectorial de Participaciòn , y Diferencial-Poblacional.  La Secretaría Técnica de las Comision le ejercera  el IDPAC                                                                                                   </t>
  </si>
  <si>
    <t xml:space="preserve">El artículo 3 fue derogado expresamente por el artículo 3 del Decreto Distrital 158 de 2026, mediante el cual se suprimió la Comisión Intersectorial de Gestión y Desarrollo Local del Distrito Capital.                                                                                                           
                                                                                                                                                    El artículo 7 fue derogado por el artículo 49 del Decreto Distrital 628 de 2025. La regulación correspondiente al Sistema Distrital de Juventud fue posteriormente compilada en el Decreto Único del Sector Integración Social 647 de 2025 .                                                                                                                  
</t>
  </si>
  <si>
    <t>Decreto Único 0640 de 2025</t>
  </si>
  <si>
    <t xml:space="preserve"> Alcaldía Mayor de Bogotá, D.C.</t>
  </si>
  <si>
    <t xml:space="preserve">Seguimiento al Modelo Integrado de Planeación y Gestión  </t>
  </si>
  <si>
    <t xml:space="preserve"> El Decreto Distrital 640 de 2025 de la Alcaldía Mayor de Bogotá D.C. expide el Decreto Único del Sector Gestión Pública. Esta norma compila, unifica y actualiza de forma integral toda la reglamentación aplicable a las entidades y lineamientos que rigen este sector administrativo. Fue modificado por el Decreo Distrital  207 de 2026 que modifica la Parte 1 del Libro 2 y se sustituye el Título 10 de la Parte 2 del Libro 3 del Decreto Distrital 640 de 2025,, respecto a los lineamientos en materia de servicio a la ciudadanía.</t>
  </si>
  <si>
    <t>Decreto Único 0642 de 2025</t>
  </si>
  <si>
    <t xml:space="preserve">Todo el documento de manera integral, especialmente los artículos 41, 49, 75 al 79, 82 al 88, 96 a 127, 227, 348, 351, 384 a 385, 393 499 a 644. Igualmente verificar el Concepto No. 220233859 de 2023 Secretaría Jurídica Distrital - Dirección Distrital de Política Jurídica, sobre planes de acción de las Políticas Públicas de las Poblaciones Raizales en Bogotá y del grupo étnico Rrom o Gitano </t>
  </si>
  <si>
    <t>Política Publica de Participación
Política Pública de Acción Comunal</t>
  </si>
  <si>
    <t xml:space="preserve">El decreto compilò toda la normatividad al respecto, derogó expresamente el decreto 543 de 2011, Decreto 582 de 2011, decreto 093 de 2018, decreto 224 de 2023, decreto 428 de 2023 y al decreto 477 de 2023..  
Determina que, el sector Gobierno se encuentra conformado por la Secretaría Distrital de Gobierno, entidad cabeza de sector, el Departamento Administrativo de la Defensoría del Espacio Público -DADEP-, y el Instituto para la Participación y la Acción Comunal –IDPAC.
Actualiza el Sistema Distrital de Participación Ciudadana según criterios poblacionales, diferenciales y de género. 
Asigna al IDPAC la tarea de adelantar la racionalización de las instancias no formales de participación en el Distrito Capital.
Compila reglamentaciones sobre participación incidente y comunicación comunitaria y alternativa en un único marco legal. 
 </t>
  </si>
  <si>
    <t>Decreto Único 0643 de 2025</t>
  </si>
  <si>
    <t>Seguimiento e informe de avance a la política pública</t>
  </si>
  <si>
    <t>Considerando  que el decreto compilò toda la normatividad al respecto, este derogo expresamente al Decreto 166 de 2010.Se desarrolla el numeral 1º del artículo 315 de la Constitución Política y los numerales 1°, 3° y 4° del artículo 38 del Decreto Ley 1421 de 1993.
Adiciconado por Decreto Distrital 134 de 2026. Adiciona el Capítulo 1, el Título Único y el Libro 3.1 al Decreto Distrital 643 de 2025, Único del Sector Mujer, relacionado con las medidas de prevención y atención de Violencias contra las Mujeres y el Sistema Articulado de Alertas Tempranas - SAAT</t>
  </si>
  <si>
    <t>Decreto Único 0645 de 2025</t>
  </si>
  <si>
    <t>Sostenibilidad de las finanzas distritales orientada al financiamiento de los planes y programas de desarrollo económico, social y territorial.
Medidas de autoridad y eficiencia del gasto público</t>
  </si>
  <si>
    <t>Modificado por el Decreto Distrital   300 de  2026, que Incorpora lineamientos generales del Marco de Gasto de Mediano Plazo del Distrito Capital, para establecer de manera integral y articulada su ámbito de aplicación, principios, estructura, horizonte de proyección, proceso de formulación, aprobación y actualización anual, así como las responsabilidades institucionales y los mecanismos de seguimiento, para consolidarlo como un instrumento permanente de gestión financiera del Distrito Capital, en armonía con el Marco Fiscal de Mediano Plazo, el Plan Distrital de Desarrollo y el Presupuesto Anual.</t>
  </si>
  <si>
    <t>Decreto Único 0646 de 2025</t>
  </si>
  <si>
    <t>Todo el documento de manera integral, específicamente el articulo 186</t>
  </si>
  <si>
    <t>Entidades responsables de la formulación del Plan de Acción Cuatrienal Ambiental (PACA) y el Plan Institucional de Gestión Ambiental - PIGA</t>
  </si>
  <si>
    <t>Considerando que el decreto compilò toda la normatividad al respecto, derogò expresamente; Decreto 462 de 2008,  Decreto 675 de 2011,  Decreto 242 de 2015, Decreto 815 de 2017 y Decreto 593 de 2023.</t>
  </si>
  <si>
    <t>Por medio del cual se expide el Decreto Único del Sector Integración Social</t>
  </si>
  <si>
    <t>Decreto Único 0647 de 2025</t>
  </si>
  <si>
    <t>Todo el documento de manera integral, pero especialmente los artículos 117, 119. 121, 126, 130, 135, 145, 151, 154, 155, 174, 176, 177, 189 y 199.</t>
  </si>
  <si>
    <t>Política Pública Distrital de Juventud</t>
  </si>
  <si>
    <t xml:space="preserve">El decreto compiò toda la normatividad al respecto, se deberá revisar los anexos del Decreto 089 de 2023 los cuales no fueron derogados (efecto de ultraactividad de la ley).
El Decreto Distrital  o68 de 2026,adiciona el Título 8 a la Parte 2 del Libro 3 del Decreto Único Distrital 647 de 2025 del Sector Integración Social, en lo relativo a la creación del Registro Administrativo de Habitantes de Calle del Distrito Capital, </t>
  </si>
  <si>
    <t>Decreto Único 0648 de 2025</t>
  </si>
  <si>
    <t>Todo el documento de manera integral, pero especialmente los artículos 59, 63, 64, 74, y 102.</t>
  </si>
  <si>
    <t>compilar, depurar y racionalizar la normativa vigente del sector administrativo Planeación, expedida por el/la Alcalde/Sa Mayor de Bogotá</t>
  </si>
  <si>
    <t>En desarrollo del artículo 209, el numeral 1º de artículo 315 de la Constitución Política, y los numerales 1, 3 y 4 del artículo 38 del Decreto Ley 1421 de 1993. Esta normatividad derogò el Decreto 668 de  2017 y al Decreto 430 de 2025</t>
  </si>
  <si>
    <t>Por el cual se compilan el Acuerdo 24 de 1995 y Acuerdo 20 de 1996 que conforman el Estatuto Orgánico del Presupuesto Distrital</t>
  </si>
  <si>
    <t>Decreto 0714 de 1996</t>
  </si>
  <si>
    <t>Todo el documento de manera integral, específicamente los artículos 1 al 8,13 al 15, 23, 24, 37, 51, 52, 63 y 77.</t>
  </si>
  <si>
    <t xml:space="preserve"> Estatuto Orgánico del Presupuesto Distrital</t>
  </si>
  <si>
    <t>Ver Decreto Único 0645 de 2025</t>
  </si>
  <si>
    <t>Por el cual se reglamentan las Comisiones Intersectoriales del Distrito Capital</t>
  </si>
  <si>
    <t xml:space="preserve">Decreto 0546 de 2007 </t>
  </si>
  <si>
    <t>Actas de Comisiones Intersectoriales</t>
  </si>
  <si>
    <t xml:space="preserve">al Decreto Distrital 546 de 2007 se le han introducido varias modificaciones y adiciones  en especial se debe considerar las introducidas mediante Decretos Distritales; 375 de 2019, 642 de 2025, 158 de 2026, 480 de 2024, 316 de 2026.
</t>
  </si>
  <si>
    <t>Por medio del cual se fusionan y reorganizan las Instancias de Coordinación con fundamento en las facultades extraordinarias otorgadas al Alcalde Mayor de Bogotá por el artículo 118 del Acuerdo 645 de 2016, y se dictan otras disposiciones</t>
  </si>
  <si>
    <t>Decreto 0547 de 2016</t>
  </si>
  <si>
    <t xml:space="preserve"> Alcaldía Mayor de Bogotá D.C.</t>
  </si>
  <si>
    <t>Reglamenta instancias de coordinación del Distrito Capital, cuyas funciones y reglas de operación sirven de antecedente para todas las comisiones intersectoriales</t>
  </si>
  <si>
    <t>Por medio del cual se modifica el Decreto 1083 de 2015, Decreto Único Reglamentario del Sector Función Pública, en lo relacionado con el Sistema de Gestión establecido en el artículo 133 de la Ley 1753 de 2015</t>
  </si>
  <si>
    <t>Decreto 1499 de 2017</t>
  </si>
  <si>
    <t>Todo de manera integral, pero específicamente en los 2.2.22.1.1.; 2.2.22.1.5; 2.2.22.3.8</t>
  </si>
  <si>
    <t>Sistema Integrado de Gestión
Aplicativo SIG PARTICIPO
Modelo Integrado de Planeación y gestión 
Políticas de Gestión y Desempeño Institucional</t>
  </si>
  <si>
    <t>Por el cual se fijan directrices para la integración de los planes institucionales y estratégicos al Plan de Acción por parte de las entidades del Estado.</t>
  </si>
  <si>
    <t>Decreto 0612 de 2018</t>
  </si>
  <si>
    <t>Todo el documento de manera integral, pero específicamente el artículo 1. De igual forma se debe verificar los aspectos del Decreto  Único Reglamentaria 1083 de  2015</t>
  </si>
  <si>
    <t>Planes de Acción Institucional</t>
  </si>
  <si>
    <t>Decreto  Único Reglamentaria 1083 de  2015</t>
  </si>
  <si>
    <t>Por el cual se crea y organiza el Sistema Nacional de Rendición de Cuentas</t>
  </si>
  <si>
    <t>Decreto 0230 de 2021</t>
  </si>
  <si>
    <t>Rendición de cuenta</t>
  </si>
  <si>
    <t xml:space="preserve"> Las entidades públicas llevan a cabo la formulación y ejecución de las acciones de rendición de cuentas atendiendo lo señalado las Leyes 1474 de 2011, 1712 de 2014, 1757 de 2015, el Decreto 612 de 2018, el Manual Único de Rendición de Cuentas y las orientaciones del Modelo Integrado de Planeación y Gestión, según el ámbito de aplicación.Ley 1474 de 2011</t>
  </si>
  <si>
    <t>Por medio del cual se expide el Decreto Único Reglamentario del Sector Administrativo del Interior</t>
  </si>
  <si>
    <t>Decreto 1066 de 2015</t>
  </si>
  <si>
    <t>Capitulo 4 del Titulo 2,Parte 3 del Libro 2</t>
  </si>
  <si>
    <t>Seguimiento a la Política Publica de Participación Ciudadana y Electoral</t>
  </si>
  <si>
    <t>El Decreto 1458 de 2025 de 2023, Sustitúyò el capítulo 4 del Título 2 de la Parte 3 del Libro 2 del Decreto número 1066 de 2015, Único Reglamentario del Sector Administrativo del Interior, que fue adicionado por el Decreto 1535 de 2022.</t>
  </si>
  <si>
    <t>Por la cual se expiden lineamientos para el funcionamiento, operación, seguimiento e informes de las Instancias de Coordinación del Distrito Capital</t>
  </si>
  <si>
    <t>Resolución 0233 de 2018</t>
  </si>
  <si>
    <t>Secretaria General Alcaldía Mayor de Bogotá D.C.</t>
  </si>
  <si>
    <t>De obligatoria observancia por parte de las instancias de coordinación creadas por Acuerdos Distritales u otros actos administrativos, de conformidad con el parágrafo del artículo 8 del Decreto 547 de 2016</t>
  </si>
  <si>
    <t>La Resoluciòn 753 de 2020 expedida por la Secretarà General de la Alcaldia Mayor de Bogota D.C, modificò  el artículo 12.de la Resoluciòn 233 de 2018</t>
  </si>
  <si>
    <t>Por medio de la cual se reglamenta la forma y los términos para la rendición de la cuenta ante la Contraloría de Bogotá, D.C. y se dictan otras disposiciones</t>
  </si>
  <si>
    <t>Resolución 002 de 2022</t>
  </si>
  <si>
    <t>Contraloría de Bogotá</t>
  </si>
  <si>
    <t>La Resolución Reglamentaria 002 de 2022 se encuentra vigente. Si bien fue modificada en sus artículos 11, 14 y 16 por la Resolución Reglamentaria 026 de 2022, esta última fue derogada en su integridad por el artículo 1 de la Resolución Reglamentaria 038 de 2022, la cual dispuso expresamente dejar vigentes los efectos de la Resolución Reglamentaria 002 de 2022. En consecuencia, constituye el referente vigente para la rendición de la cuenta ante la Contraloría de Bogotá, D.C</t>
  </si>
  <si>
    <t>Gestión del Conocimiento Institucional</t>
  </si>
  <si>
    <t>Por la cual se definen los estándares y directrices para publicar la información señalada en la Ley 1712 del 2014 y se definen los requisitos materia de acceso a la información pública, accesibilidad web, seguridad digital, y datos abiertos</t>
  </si>
  <si>
    <t>Resolución 1519 de 2020</t>
  </si>
  <si>
    <t>Ministerio de Tecnologías de la Información y las Comunicaciones</t>
  </si>
  <si>
    <t>Link de Transparencia y acceso a la información Pública</t>
  </si>
  <si>
    <t>Por medio de la cual se adopta e implementa la metodología para incorporar los enfoques poblacional - diferencial y de género en los instrumentos de planeación del Distrito Capital.</t>
  </si>
  <si>
    <t>Resolución 2210 de 2021</t>
  </si>
  <si>
    <t>Secretaria Distrital de Planeación</t>
  </si>
  <si>
    <t>Enfoques poblacional - diferencial y de género en los instrumentos de planeación del Distrito Capital.</t>
  </si>
  <si>
    <t>La implementación de la metodologìa implica que se haga de manera progresiva una revisión y ajuste de los instrumentos de planeación para la definición de estrategias, lineamientos, acciones, metas, indicadores, actividades y presupuestos con propósitos concretos y específicos respecto a los grupos poblacionales y/o sectores sociales objeto del enfoque poblacional-diferencial, así como los relacionados con el enfoque de género.</t>
  </si>
  <si>
    <t>Por medio de la cual se adopta el Modelo Integrado de Planeación y Gestión – MIPG en el Instituto Distrital de Participación y Acción Comunal – IDPAC</t>
  </si>
  <si>
    <t>Resolución 0313 de 2023</t>
  </si>
  <si>
    <t>La Oficina Asesora de Planeación orienta, promueve y coordina la articulación de los actores institucionales para implementar el Sistema Integrado de Gestión en el marco del Modelo Integrado de Planeación y Gestión –MIPG.</t>
  </si>
  <si>
    <t>Por la cual se adopta la guía técnica para la formulación del Plan Institucional de Gestión Ambiental (PIGA), y se dictan lineamientos para su concertación, implementación, evaluación, control y seguimiento, y otras disposiciones</t>
  </si>
  <si>
    <t>Resolución 3179 de 2023</t>
  </si>
  <si>
    <t>La Secretaría Distrital de Ambiente</t>
  </si>
  <si>
    <t>Plan Institucional de Gestión Ambiental - PIGA</t>
  </si>
  <si>
    <t xml:space="preserve">Corresponde con carácter obligatorio a las entidades del sector central, descentralizado funcional o por servicios y el sector localidades del Distrito Capital implementar lo establecido en la resolución y su respectiva guía técnica (anexo).
 </t>
  </si>
  <si>
    <t xml:space="preserve">Plan Estratègico Sectorial-Gobierno </t>
  </si>
  <si>
    <t>Resolucion 0073 de 2025</t>
  </si>
  <si>
    <t>Secretaràa de Gobierno</t>
  </si>
  <si>
    <t>Reportes de la Oficina Asesora de Planeaciòn a la Oficina Asesora de Planeaciòn de la Secretarìa Distrital de Gobierno</t>
  </si>
  <si>
    <t xml:space="preserve">Seguimiento trimestral </t>
  </si>
  <si>
    <t>Por medio de la cual se conforma el modelo de gestión territorial del IDPAC y se dictan otras disposiciones</t>
  </si>
  <si>
    <t>Resolución 0137 de 2025</t>
  </si>
  <si>
    <t xml:space="preserve"> Modelo de Gestión territorial </t>
  </si>
  <si>
    <t>Para formular el plan de acción territorial, con base en lo previsto en el Plan de Acción Institucional en consonancia con el Plan de Desarrollo Distrital, a más tardar en el mes de noviembre de cada vigencia, los subdirectores y gerentes, con el apoyo del equipo territorial y de la Oficina Asesora de Planeación, lo formularán y presentarán ante el director general, para su aprobación.</t>
  </si>
  <si>
    <t>Por medio de la cual se adopta el Ecosistema de Innovación y Fortalecimiento del Tejido Social de Bogotá, se actualizan el Modelo y la Ruta de Fortalecimiento y se dictan otras disposiciones
 .</t>
  </si>
  <si>
    <t>Resolución 0492 de 2026</t>
  </si>
  <si>
    <t>Seguimiento Política Publica de Acción Comunal</t>
  </si>
  <si>
    <t xml:space="preserve">
La Resoluciòn 0492 DE 2026, derogò  en su integridad la Resolución No. 165 del 7 de mayo de 2025 "Por la cual se Deroga la Resolución No. 210 del 9 de agosto del 2021 y actualiza el Modelo de Fortalecimiento para las Organizaciones Sociales, Comunales, de Medios Comunitarios y Alternativos, Organizaciones de Propiedad Horizontal e Instancias de Participación del Distrito Capital".</t>
  </si>
  <si>
    <t>Por la cual se deroga la Resolución 079 de 2022 expedida por el Instituto Distrital de la Participación y Acción Comunal - IDPAC, se crea el Fondo de Incentivos para el Fortalecimiento y/o la Participación Ciudadana - CHIKANÁ</t>
  </si>
  <si>
    <t>Resolución 0295 de 2025</t>
  </si>
  <si>
    <t>Fondo de incentivos</t>
  </si>
  <si>
    <t>Ver Acuerdo 0257 de 2006</t>
  </si>
  <si>
    <t xml:space="preserve">Por la cual se actualiza la reglamentación del Comité Institucional de Gestión y Desempeño del Instituto Distrital de la Participación y Acción Comunal - IDPAC y se dictan otras disposiciones
</t>
  </si>
  <si>
    <t xml:space="preserve">Resoluciòn 0112 de 2026 </t>
  </si>
  <si>
    <t>Actas Comité Institucional de Gestión y Desempeño</t>
  </si>
  <si>
    <t>EI Comité Institucional de Gestión y Desempeño es la instancia encargada de orientar la implementación, operación y seguimiento del Modelo Integrado de Planeación y Gestión MIPG, así como de articular las acciones y estrategias para su desarrollo, evaluación y mejora continua.</t>
  </si>
  <si>
    <t>Por medio de la cual se establece la conformación y funcionamiento del Comité Directivo del Instituto Distrital de la Participación y Acción Comunal</t>
  </si>
  <si>
    <t>Resoluciòn 291 de 2026</t>
  </si>
  <si>
    <t>Todo el documento de manera integralt</t>
  </si>
  <si>
    <t>Actas de Comité Directivo</t>
  </si>
  <si>
    <t xml:space="preserve"> La Secretaría Técnica del Comité Directivo, será ejercida por el/la Jefe de la Oficina Asesora de Planeación o quien haga sus veces en la entidad.
 </t>
  </si>
  <si>
    <t>Por el cual se definen los procedimientos de armonización del presupuesto con los Planes de Desarrollo</t>
  </si>
  <si>
    <t>Acuerdo 0063 de 2002</t>
  </si>
  <si>
    <t>Todo el documento de manera Integral</t>
  </si>
  <si>
    <t>Contenido del Proyecto de Acuerdo de armonización presupuestal que presente la Administración Distrital a consideración del Concejo de Bogotá</t>
  </si>
  <si>
    <t>El artículo 1 y su parágrafo fueron modificados por el Acuerdo Distrital 190 de 2005."por el cual se modifica el artículo 1 y el Parágrafo único del Acuerdo 63 de 2002"</t>
  </si>
  <si>
    <t>Por el cual se dictan normas básicas sobre la estructura, organización y funcionamiento de los organismos y de las entidades de Bogotá, distrito capital, y se expiden otras disposiciones</t>
  </si>
  <si>
    <t>Acuerdo 0257 de 2006</t>
  </si>
  <si>
    <t>artículos 53, 54, 55, 56 y 57</t>
  </si>
  <si>
    <t>Objeto y Funciones básicas del IDPAC
Base del Sistema de Coordinación de la Administración Distrital</t>
  </si>
  <si>
    <t>Transformación del Departamento Administrativo de Acción Comunal en el Instituto Distrital de la Participación y Acción Comunal, establecimiento público del orden distrital, con personería jurídica, autonomía administrativa y patrimonio propio, adscrito a la Secretaría Distrital de Gobierno.</t>
  </si>
  <si>
    <t xml:space="preserve">Por el cual se adoptan los criterios diferenciales para la implementación y evaluación de las Políticas de gestión y desempeño del Modelo Integrado de Planeación y Gestión </t>
  </si>
  <si>
    <t>Acuerdo 0003 de 2018</t>
  </si>
  <si>
    <t>Concejo de gestión y el desempeño Institucional del orden Nacional (Presidencia de la Republica, Función Pública, Min Hacienda, Min Tic, DNP, DANE, Contaduría, CCE, Agencia de Defensa Jurídica y el AGN</t>
  </si>
  <si>
    <t>Establece un modelo de medición adaptativo (criterios diferenciales) para que las entidades públicas implementen las políticas de desarrollo administrativo y control interno de acuerdo con su complejidad, recursos y nivel territorial.</t>
  </si>
  <si>
    <t>Por el cual se adoptan lineamientos para la formulación de la política pública distrital de acción comunal en el distrito capital</t>
  </si>
  <si>
    <t xml:space="preserve">Acuerdo 0712 de 2018 </t>
  </si>
  <si>
    <t>La Administración Distrital, en cabeza del Instituto Distrital de Participación y Acción Comunal –IDPAC-, con la participación de los organismos de acción comunal de la ciudad, formulará y adoptará la Política Pública Distrital de Acción Comunal, atendiendo las normas constitucionales, legales y los lineamientos establecidos por la Corte Constitucional sobre esta materia, así como los contenidos en la presente norma.</t>
  </si>
  <si>
    <t>Plan Estratègico Institucional 2024-2027</t>
  </si>
  <si>
    <t xml:space="preserve"> Gestión por Procesos y su Mejora Continua</t>
  </si>
  <si>
    <t>El seguimiento al Plan Estratégico Institucional (PEI) del IDPAC se realiza principalmente a través del aplicativo digital SIGPARTICIPO y se evalúa en el Comité Institucional de Gestión y Desempeño (CIGD)</t>
  </si>
  <si>
    <t>Por medio del cual se dictan lineamientos para el Sistema Distrital de Planeación, la creación de planes de desarrollo, se garantiza la participación ciudadana en el Distrito Capital y se dictan otras disposiciones</t>
  </si>
  <si>
    <t>Acuerdo 0878 de 2023</t>
  </si>
  <si>
    <t>Planes de Desarrollo</t>
  </si>
  <si>
    <t>Reglamentado por el Decreto Distrital 580 de 2023. El Decreto Distrital 580 de 2023 fue Derogado y compilado por el Decreto Único Sectorial 648 de 2025.</t>
  </si>
  <si>
    <t>Por medio del cual se adopta el Plan de Desarrollo Económico, Social, Ambiental y de Obras Públicas del Distrito Capital 2024-2027 “Bogotá Camina Segura”</t>
  </si>
  <si>
    <t>Acuerdo 0927 de 2024</t>
  </si>
  <si>
    <t>Metas plan de desarrollo distrital.</t>
  </si>
  <si>
    <t xml:space="preserve">Con el objetivo de fortalecer las capacidades para un seguimiento eficiente y efectivo a los objetivos y metas previstas en este plan, la Secretaría de Planeación Distrital, fortalecerá técnica y metodológicamente el sistema SEGPLAN y su integración con los sistemas de seguimiento a Planes de Desarrollo Locales, a Políticas Públicas y a Plan de Ordenamiento Territorial, articulando rutinas y protocolos de programación, seguimiento y evaluación. Esto implicará una revisión a las rutinas de seguimiento, tipos de informes, diseño metodológico de los indicadores, relacionamiento con los proyectos de inversión y ajustes a la plataforma tecnológica de ser necesario.
</t>
  </si>
  <si>
    <t>Por el cual se adopta el Reglamento Interno de la Comisión Intersectorial de Gestión y Desempeño y se deroga el Acuerdo 001 de 2024</t>
  </si>
  <si>
    <t xml:space="preserve">Acuerdo 001 de 2025 </t>
  </si>
  <si>
    <t>Secretaría General Alcaldía Mayor de Bogotá, D.C. - Comisión Intersectorial de Gestión y Desempeño</t>
  </si>
  <si>
    <t>Comisión Intersectorial de Gestión y Desempeño</t>
  </si>
  <si>
    <t xml:space="preserve">La Comisión Intersectorial de Gestión y Desempeño es la instancia encargada de coordinar y gestionar la adecuación, operación, articulación, seguimiento y medición del Sistema de Gestión, así como de la asesoría técnica al conjunto de entidades y organismos distritales en la materia. El Acuerdo 001 de 2025 derogò el Acuerdo 001 de 2024. </t>
  </si>
  <si>
    <t>Acuerdo 004 de 2022</t>
  </si>
  <si>
    <t>Junta Directiva del IDPAC</t>
  </si>
  <si>
    <t xml:space="preserve">Estructura Organizacional </t>
  </si>
  <si>
    <t>Ver Acuerdo Distrial 257 de 2006</t>
  </si>
  <si>
    <t>Modificaciones a la rendiciòn de la Cuenta ante la Contralorìa de Bogotà D.C.</t>
  </si>
  <si>
    <t>Circular Externa 003 de 2025</t>
  </si>
  <si>
    <t xml:space="preserve">Se ajustan los lineamientos que deben seguir de forma obligatoria todos los sujetos de vigilancia y control fiscal en el Distrito Capital para presentar sus informes de gestión y financieros en  la rendición de la cuenta anual 2025 y a las cuentas mensuales de 2026, respecto de los informes de contratación, presupuesto, inversiones y balance social. </t>
  </si>
  <si>
    <t>Lineamiento cierre 2025 y programación 2026</t>
  </si>
  <si>
    <t xml:space="preserve">
Circular Externa SDH-000004 del 26 junio de 2026 
</t>
  </si>
  <si>
    <t>Proyección planes, programas, presupuesto 2026</t>
  </si>
  <si>
    <t>Aplicable a la ejecución, seguimiento y cierre presupuestal de 2026 y a la programación presupuestal de 2027</t>
  </si>
  <si>
    <t>Cronograma para los procesos de Reprogramación, Actualización y Seguimiento al Plan de Acción del Plan Distrital de Desarrollo (PDD) “Bogotá Camina Segura – BCS</t>
  </si>
  <si>
    <t>Circular 0007 de 2025</t>
  </si>
  <si>
    <t xml:space="preserve">Secretaria de Planeación Distrital </t>
  </si>
  <si>
    <t>Seguimiento a los Planes de Acción desde el punto de vista financiero</t>
  </si>
  <si>
    <t xml:space="preserve">Describe los procesos que se adelantarán en relación con la información que se reporta en el Sistema de Seguimiento al Plan de Desarrollo (Segplán 2.0).
</t>
  </si>
  <si>
    <t>Orientaciones para el cierre de la vigencia fiscal 2025 e inicio de ejecución para la vigencia fiscal 2026 en las plataformas informáticas que soportan el sistema unificado de Inversión pública - SUIP</t>
  </si>
  <si>
    <t>Circular 0031-4 de 2025</t>
  </si>
  <si>
    <t>Cierres Mensuales y de vigencia en la PIIP</t>
  </si>
  <si>
    <t>Se revisa en SEGPLAN (seguimiento proyecto de inversión)</t>
  </si>
  <si>
    <t xml:space="preserve"> Hechos cumplidos. Reconocimiento y cancelación</t>
  </si>
  <si>
    <t>Concepto 0010 de 2001</t>
  </si>
  <si>
    <t xml:space="preserve"> Secretaría Distrital de Hacienda</t>
  </si>
  <si>
    <t>Tenerlo presente para los Convenios Interadministrativos que suscrita el IDPAC  con los Fondo de Desarrollo Local</t>
  </si>
  <si>
    <t>Dirección Distrital de Presupuesto
Ver el Concepto del Consejo de Estado 1121 de 1998, Ver el Concepto de la Sec. General 019 de 2008</t>
  </si>
  <si>
    <t>Comunicación Estratégica y Nuevas Tecnologías</t>
  </si>
  <si>
    <t>Oficina Asesora De Comunicaciones</t>
  </si>
  <si>
    <t>Sobre derechos de autor</t>
  </si>
  <si>
    <t xml:space="preserve">Ley 23 de 1982 </t>
  </si>
  <si>
    <t xml:space="preserve">Todo el Contenido </t>
  </si>
  <si>
    <t>SAYCO y ACINPRO</t>
  </si>
  <si>
    <t>Por la cual se modifica y adiciona la Ley 23 de 1982 y se modifica la Ley 29 de 1944.</t>
  </si>
  <si>
    <t xml:space="preserve">Ley 44 de 1993 </t>
  </si>
  <si>
    <t xml:space="preserve"> Por la cual se definen principios y conceptos sobre la sociedad de la información y la organización de las Tecnologías de la Información y las Comunicaciones –TIC–, se crea la Agencia Nacional de Espectro y se dictan otras disposiciones</t>
  </si>
  <si>
    <t>Ley 1341 de 2009</t>
  </si>
  <si>
    <t>Registros de publicaciones en redes sociales y Página web,medio de difusión de DC RADIO</t>
  </si>
  <si>
    <t>Por medio de la cual se crea la Ley de Transparencia y del Derecho de Acceso a la Información Pública Nacional y se dictan otras disposiciones.  El objeto de la presente ley es regular el derecho de acceso a la información pública, los procedimientos para el ejercicio y garantía del derecho y las excepciones a la publicidad de información</t>
  </si>
  <si>
    <t xml:space="preserve">Ley 1712 de 2014 
</t>
  </si>
  <si>
    <t>Artículos 7, 8, 9, 10, 11</t>
  </si>
  <si>
    <t>Registros de la Página web Institucional</t>
  </si>
  <si>
    <t>Por la cual se dictan disposiciones en materia de promoción y protección del derecho a la participación democrática.</t>
  </si>
  <si>
    <t xml:space="preserve">Ley 1757 de 2015
</t>
  </si>
  <si>
    <t>Artículos 1, 2, 3, 25,  48, 49, 50, 53, 89 (lit. f y j), 98 (lit. g), 102 (lit. b), 104 (lit. h) y 110</t>
  </si>
  <si>
    <t>Divulgación de información institucional, promoción de la participación ciudadana, difusión de mecanismos de participación, convocatorias públicas, estrategias de rendición de cuentas y comunicación pública con la ciudadanía.</t>
  </si>
  <si>
    <t>Por la cual se modifica la ley 23 de 1982 y se establecen otras disposiciones en materia de derecho de autor y derechos conexos.</t>
  </si>
  <si>
    <t>Ley 1915 de 2018</t>
  </si>
  <si>
    <t xml:space="preserve">Derechos de Autor </t>
  </si>
  <si>
    <t>Por el cual se promulga el "Tratado de la OMPI, Organización Mundial de la Propiedad Intelectual, sobre Derechos de Autor (WCT)", adoptado en Ginebra, el veinte (20) de diciembre de mil novecientos noventa y seis (1996)</t>
  </si>
  <si>
    <t xml:space="preserve">Decreto 1474 de 2002 </t>
  </si>
  <si>
    <t>Todo el contenido</t>
  </si>
  <si>
    <t>Registros de publicaciones:
Notas de prensa en página web
Publicaciones en redes sociales y en general todo lo concerniente a piezas comunicacionales.</t>
  </si>
  <si>
    <t>Por el cual se crea el Sistema Nacional de Servicio al Ciudadano“, del Conpes 3649 del 15 de marzo de 2010 y de las políticas de Buen Gobierno</t>
  </si>
  <si>
    <t xml:space="preserve">Decreto 2623 de 2009
</t>
  </si>
  <si>
    <t>Presidencia de la República De Colombia</t>
  </si>
  <si>
    <t>Artículos 1, 3, 5 (literal b), 7 (literal g) y 12</t>
  </si>
  <si>
    <t>*Divulgación de información institucional
*Fortalecimiento de canales de comunicación con la ciudadanía
*Uso de canales digitales y no presenciales para atención e información</t>
  </si>
  <si>
    <t>Norma parcialmente derogada por el Decreto 1002 de 2022. Se mantienen únicamente los artículos relacionados con lineamientos del Sistema Nacional de Servicio al Ciudadano y el fortalecimiento de canales de atención e información a la ciudadanía.</t>
  </si>
  <si>
    <t>Por el cual se establece la Conformación de la Mesa de Trabajo de la Política Pública Distrital de Comunicación Comunitaria</t>
  </si>
  <si>
    <t>Decreto 149 de 2008</t>
  </si>
  <si>
    <t>Arts. 1, 2 y 3 (nums. 3 y 10)</t>
  </si>
  <si>
    <t xml:space="preserve">Aplica en lo referente a la administración, actualización y publicación de la base de datos (censo) de Medios Comunitarios y Alternativos, así como en el diseño de estrategias de difusión y apoyo logístico/comunicacional para la convocatoria y elección de los representantes a la Mesa de Trabajo de la Política Pública Distrital de Comunicación Comunitaria. </t>
  </si>
  <si>
    <t>La aplicación de la norma en el IDPAC es compartida con otras dependencias, especialmente la Dirección General y áreas misionales encargadas de la política pública. La OAC participa en los aspectos relacionados con la gestión de información, difusión y apoyo comunicacional.</t>
  </si>
  <si>
    <t>Decreto Distrital 640 de 2025 – Decreto Único Sectorial de Bogotá</t>
  </si>
  <si>
    <t>Artículos 397 y 399. Artículo 400 cuando resulte aplicable.</t>
  </si>
  <si>
    <t>Elaboración de impresos y publicaciones de las entidades y organismos de la Administración Distrital.</t>
  </si>
  <si>
    <t>Los trabajos de impresión y publicaciones oficiales requeridos por el IDPAC deben tramitarse a través de la Subdirección de Imprenta Distrital. Solo podrá acudirse a un tercero cuando dicha Subdirección manifieste por escrito la imposibilidad de atender el requerimiento en los términos establecidos por la norma.</t>
  </si>
  <si>
    <t>Aplicar lo referente a la Estrategia de Divulgación y Comunicación del Sistema Distrital de Participación y el Eje de Competencias Ciudadanas de la Política Pública de Participación, específicamente en el diseño de estrategias comunicacionales con enfoque diferencial</t>
  </si>
  <si>
    <t xml:space="preserve">Lo referido al apoyo en la difusión y estrategias comunicacionales para las instancias del Sistema de Participación </t>
  </si>
  <si>
    <t>Oficina Asesora de Comunicaciones</t>
  </si>
  <si>
    <t>Lenguaje claro, accesibilidad y contenidos digitales dirigidos a la ciudadanía</t>
  </si>
  <si>
    <t>Artículos 272 y 273 del Decreto Distrital 640 de 2025, sustituidos por el Decreto 207 de 2026: revisión, simplificación, adaptación y publicación en lenguaje claro de contenidos de portales web y canales digitales; adopción de medidas comunicativas y digitales de inclusión y accesibilidad, en lo que sea competencia de la OAC.</t>
  </si>
  <si>
    <t>Guías y lineamientos editoriales de lenguaje claro; revisión y aprobación de contenidos; publicaciones web y en canales digitales; piezas accesibles; soportes de ajustes razonables; registros de validación con grupos de valor cuando corresponda.</t>
  </si>
  <si>
    <t>Norma expedida el 03/06/2026, posterior al corte de la matriz de marzo. Incide directamente en la producción y publicación de contenidos institucionales gestionados por la OAC.</t>
  </si>
  <si>
    <t>Por la cual se definen los estándares y directrices para publicar la información señalada en la Ley 1712 del 2014 y se definen los requisitos materia de acceso a la información pública, accesibilidad web, seguridad digital, y datos abiertos.</t>
  </si>
  <si>
    <t>Resolucion 1519 de 2020</t>
  </si>
  <si>
    <t>MINISTERIO DE TECNOLOGÍAS DE LA INFORMACIÓN Y LAS COMUNICACIONES</t>
  </si>
  <si>
    <t>Capítulo 3 del Anexo 1 </t>
  </si>
  <si>
    <t xml:space="preserve">Los documentos publicados deben cumplir con los criterios de accesibilidad que se señalan en la normatividad </t>
  </si>
  <si>
    <t>Por medio de la cual se adopta el Esquema de Publicación de Información del IDPAC</t>
  </si>
  <si>
    <t>RESOLUCIÓN 379 DE 2022</t>
  </si>
  <si>
    <t xml:space="preserve">  
Establece el Esquema de Publicación de Información del Instituto Distrital de la Participación y Acción Comunal (IDPAC). El objetivo es comunicar de manera ordenada a la ciudadanía la información publicada por el Instituto, en cumplimiento de la Ley 1712 de 2014 y el Decreto Único Reglamentario del Sector Presidencial 1081 de 2015, también establece las responsabilidades de cada dependencia del IDPAC en cuanto a la producción, seguimiento y control de la información publicada, menciona los estándares de publicación, el contenido del esquema de publicación y se establece un procedimiento participativo para su actualización.</t>
  </si>
  <si>
    <t>Por medio de la cual se establece el proceso de designación de los representantes a la Mesa de Trabajo de la Política Pública Distrital de Comunicación Comunitaria de periodo 2025 - 2029 -
Modificada por la Resolución 199 de 2025  y la Resolución 268 de 2025</t>
  </si>
  <si>
    <t>Resolución 164 de 2025, modificada por las Resoluciones 199 y 268 de 2025</t>
  </si>
  <si>
    <t>Art. 7, en lo relacionado con actividades de socialización y publicación; art. 8, parágrafo, respecto de la publicación del listado de candidatos; art. 14, en cuanto a la publicación del acta de resultados; y art. 18, relativo a la publicación de los miembros electos y designados.</t>
  </si>
  <si>
    <t>Publicaciones realizadas en la página web institucional; piezas de divulgación y socialización; contenidos difundidos en canales institucionales; soportes de publicación de candidatos, resultados y representantes electos.</t>
  </si>
  <si>
    <t>Apoyar, en el marco de las funciones propias de la OAC, la divulgación y publicación institucional de la información que deba darse a conocer a la ciudadanía durante el proceso de elección de representantes a la Mesa de Trabajo de la Política Pública Distrital de Comunicación Comunitaria.</t>
  </si>
  <si>
    <t>Por el cual se establecen informes de rendición de cuentas de la gestión contractual y administrativa a cargo del Distrito, sus Localidades y Entidades Descentralizadas, y se dictan otras disposiciones</t>
  </si>
  <si>
    <t>Artículo 4, modificado por el artículo 2 del Acuerdo 380 de 2009</t>
  </si>
  <si>
    <t>Apoyar la publicación y divulgación en la página web institucional y demás canales oficiales del IDPAC de los informes e información correspondiente al proceso de rendición de cuentas, garantizando su disponibilidad en los términos establecidos por la norma.</t>
  </si>
  <si>
    <t>El artículo 4 del Acuerdo 131 de 2004 fue modificado por el artículo 2 del Acuerdo 380 de 2009. Se incorpora el texto vigente de la disposición. Para efectos del Normograma se recomienda consolidar ambos Acuerdos en un único registro, identificando al Acuerdo 131 de 2004 como norma principal y al Acuerdo 380 de 2009 como modificatorio, evitando duplicidad normativa.</t>
  </si>
  <si>
    <t>Por el cual se promueven acciones para la atención respetuosa, digna y humana de la ciudadanía, se fortalece y visibiliza la función del defensor de la ciudadanía en los organismos y entidades del distrito, se modifica el artículo 3 del acuerdo 630 de 2015 y se dictan otras disposiciones</t>
  </si>
  <si>
    <t xml:space="preserve">ACUERDO 731 DE 2018
</t>
  </si>
  <si>
    <t>Concejo de Bogota</t>
  </si>
  <si>
    <t>Parametro de actuación para el desarrollo de servicio de funcionarios y contratistas</t>
  </si>
  <si>
    <t>Lineamientos de la estrategia para la participación ciudadana incidente en materia normativa y regulatoria</t>
  </si>
  <si>
    <t>Secretaría Jurídica Distrital</t>
  </si>
  <si>
    <t>Numerales 3.2 y 3.4: difusión de proyectos normativos en páginas y redes institucionales; publicación de piezas gráficas para convocar a la ciudadanía; articulación de la Oficina Jurídica con la OAC para incentivar la participación; uso de lenguaje claro y ajustes de accesibilidad cuando corresponda.</t>
  </si>
  <si>
    <t>Piezas gráficas publicadas; enlaces a LegalBog Participa; registros de publicaciones en web y redes sociales; cronograma de difusión; correos o soportes de articulación entre Jurídica y Comunicaciones; versiones accesibles de las piezas cuando aplique.</t>
  </si>
  <si>
    <t>Planeación estratégica de comunicaciones</t>
  </si>
  <si>
    <t>Instituto Distrital de la Participación y Acción Comunal - IDPAC / Comité Institucional de Gestión y Desempeño</t>
  </si>
  <si>
    <t>Instrumento interno vigente que orienta la planeación, ejecución, seguimiento y evaluación de la comunicación institucional, las estrategias, contenidos y canales oficiales a cargo de la OAC.</t>
  </si>
  <si>
    <t>PECO vigente; planes de trabajo; cronogramas; indicadores; informes de seguimiento; evidencias de ejecución de campañas, contenidos y administración de canales institucionales.</t>
  </si>
  <si>
    <t>guia para la atencion a derechos de peticion</t>
  </si>
  <si>
    <t>Guía para atención a derechos de petición</t>
  </si>
  <si>
    <t>Secretaria General de la Alcaldía de Bogotá</t>
  </si>
  <si>
    <t>Lineamientos para la gestión de peticiones ciudadanas</t>
  </si>
  <si>
    <t>Aplica únicamente para dar trámite de fondo y dentro de los términos legales a las Peticiones, Quejas, Reclamos y Sugerencias (PQRS) asignadas directamente a la Oficina Asesora de Comunicaciones (OAC).</t>
  </si>
  <si>
    <t>Se ajusta la aplicación para delimitar la responsabilidad de la OAC y se actualiza el enlace al documento institucional.</t>
  </si>
  <si>
    <t>Uso de la Marca Ciudad “Bogotá” e identidad visual institucional</t>
  </si>
  <si>
    <t>MANUAL DE USO DE MARCA CIUDAD “BOGOTÁ”</t>
  </si>
  <si>
    <t>Lineamientos para el uso de la Marca Ciudad y la identidad visual institucional del Distrito</t>
  </si>
  <si>
    <t>Lineamientos para la correcta aplicación de la identidad visual de la Marca Ciudad, el escudo de la Alcaldía Mayor de Bogotá y los elementos gráficos institucionales en piezas comunicativas, publicaciones, campañas, material audiovisual y contenidos difundidos en los canales oficiales del IDPAC.</t>
  </si>
  <si>
    <t xml:space="preserve">Se actualiza el registro reemplazando el manual anterior debido a la actualización de la marca ciudad. </t>
  </si>
  <si>
    <t>" Alcance de la Rectificación en Medios de Comunicación y Redes Sociales"</t>
  </si>
  <si>
    <t xml:space="preserve">Sentencia T-242 de 2022 </t>
  </si>
  <si>
    <t xml:space="preserve">Corte Constitucional </t>
  </si>
  <si>
    <t>Reglas jurisprudenciales sobre libertad de expresión, honra y buen nombre en entornos digitales</t>
  </si>
  <si>
    <t>Reglas jurisprudenciales para la administración de redes sociales institucionales (Community Management), garantizando la libertad de expresión y la prohibición de bloqueo arbitrario a usuarios en canales oficiales.</t>
  </si>
  <si>
    <t>La sentencia establece que las cuentas institucionales en redes sociales constituyen espacios de interés público donde se debe garantizar el acceso a la información y el debate ciudadano.</t>
  </si>
  <si>
    <t>Evaluación Independiente</t>
  </si>
  <si>
    <t>Oficina Control Interno</t>
  </si>
  <si>
    <t>Constitución Política de Colombia  1991</t>
  </si>
  <si>
    <t xml:space="preserve">Constitución Política de Colombia. 1991 </t>
  </si>
  <si>
    <t xml:space="preserve">Artículos:  209 y  269       </t>
  </si>
  <si>
    <t>Evaluación del Sistema de Control Interno</t>
  </si>
  <si>
    <t>Por medio del cual se reforma el Régimen de Control Fiscal.</t>
  </si>
  <si>
    <t>Acto Legislativo Número 04 de 2019</t>
  </si>
  <si>
    <t xml:space="preserve">Congreso de la República
</t>
  </si>
  <si>
    <t>Estatuto General de Contratación de la Administración Pública</t>
  </si>
  <si>
    <t>Articulo 65</t>
  </si>
  <si>
    <t>Informe de evaluación y seguimiento</t>
  </si>
  <si>
    <t>Se establecen las normas Definición del control interno, objetivos, características, elementos, campos de aplicación, responsabilidad del control interno"</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</si>
  <si>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</si>
  <si>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Ley 489 de 1998 </t>
  </si>
  <si>
    <t>CAPÍTULO  VI
Sistema nacional de control interno Artículos 27, 28 y 29</t>
  </si>
  <si>
    <t>Manual de funciones, expedición del Acuerdo 2 de 2007 Instituto Distrital de la Participación y Acción Comunal - IDPAC</t>
  </si>
  <si>
    <t>Reglamentado por el Decreto Nacional 2145 de 1999. Este decreto fue derogado por el Decreto 1083 de 2015.</t>
  </si>
  <si>
    <t xml:space="preserve">"Por la cual se crea el acta de informe de gestión" </t>
  </si>
  <si>
    <t>Ley 951 de 2005</t>
  </si>
  <si>
    <t>Artículos 6; 7; 8 y 15</t>
  </si>
  <si>
    <t>Informe de evaluación y seguimiento, informes de gestión de los funcionarios públicos</t>
  </si>
  <si>
    <t>"Por la cual se dictan normas orientadas a fortalecer los mecanismos de prevención, investigación y sanción de actos de corrupción y la efectividad del control de la gestión pública"</t>
  </si>
  <si>
    <t xml:space="preserve">Artículos 8; 9 y 76 </t>
  </si>
  <si>
    <t>Manual de funciones, Acto Administrativo de nombramiento; encargados de Auditorias; vigilar la Atención; función fiscalizadora</t>
  </si>
  <si>
    <t>"Por medio de la cual se expide el estatuto de conciliación y se dictan otras disposiciones."</t>
  </si>
  <si>
    <t>Ley 2220 de 2022</t>
  </si>
  <si>
    <t>Artículo 118. Parágrafo 1 y Artículo 125. Parágrafo</t>
  </si>
  <si>
    <t>Actas Comité de Conciliación, Reglamento del Comité de Conciliación del IDPAC</t>
  </si>
  <si>
    <t>Por medio de la cual se adoptan medidas en materia de transparencia, prevención y lucha contra la corrupción y se dictan otras disposiciones</t>
  </si>
  <si>
    <t>Parágrafo 3 del ARTÍCULO 9. que adiciona el Artículo 34-7 a la Ley 1474 de 2011, PARAGRAFO-7.</t>
  </si>
  <si>
    <t>"Por el cual se dictan normas para suprimir o reformar regulaciones, procedimientos y trámites innecesarios existentes en la Administración Pública”</t>
  </si>
  <si>
    <t>Decreto 019 de 2012</t>
  </si>
  <si>
    <t>Artículo 230 y 231</t>
  </si>
  <si>
    <t>Artículos:  2.8.1.7.9- 2.8.4.8.2</t>
  </si>
  <si>
    <t>Modificado por el Art. 1 del Decreto 226 de 2026</t>
  </si>
  <si>
    <t>"Por medio del cual se expide el Decreto Único Reglamentario del Sector de Función
Pública"</t>
  </si>
  <si>
    <t>Decreto 1083 de 2015</t>
  </si>
  <si>
    <t xml:space="preserve">Titulo 21 Capitulo I, II, III, IV, V, VI Titulo 22 Capitulo I, II, III Titulo 23 </t>
  </si>
  <si>
    <t>Por el cual se modifican y se suprimen algunas disposiciones del Decreto 1069 de 2015, Decreto Único Reglamentario del Sector Justicia y del Derecho</t>
  </si>
  <si>
    <t>Decreto 1167 de 2016</t>
  </si>
  <si>
    <t xml:space="preserve">Artículo 2 y 3 </t>
  </si>
  <si>
    <t>"Por el cual se sustituye el Título 4 de la Parte 1 del Libro 2 del Decreto 1081 de 2015, relativo al "Plan Anticorrupción y de Atención al Ciudadano"</t>
  </si>
  <si>
    <t>Decreto 124 de 2016</t>
  </si>
  <si>
    <t>Artículo 2.1.4.6.</t>
  </si>
  <si>
    <t>"Por el cual se modifica y adiciona el Decreto 1083 de 2015, Reglamentario Único del Sector de la Función Pública"</t>
  </si>
  <si>
    <t>Decreto 648 de 2017</t>
  </si>
  <si>
    <t>Artículos 4, 5, 6, 7, 8, 14, 16 y 17</t>
  </si>
  <si>
    <t>Manual de funciones, informe de evaluación y seguimiento</t>
  </si>
  <si>
    <t>Artículos 1, 2 y 4</t>
  </si>
  <si>
    <t>“Por el cual se dictan normas para simplificar, suprimir y reformar trámites, procesos y procedimientos innecesarios existentes en la administración pública”</t>
  </si>
  <si>
    <t>Decreto 2106 de 2019</t>
  </si>
  <si>
    <t>Artículo 156</t>
  </si>
  <si>
    <t>Por el cual se modifica el Decreto 1083 de 2015, Único Reglamentario del Sector de Función Pública, en lo relacionado con el Sistema de Control Interno y se crea la Red Anticorrupción</t>
  </si>
  <si>
    <t>Decreto 338 de 2019</t>
  </si>
  <si>
    <t>Toda la norma Corregido por el art. 1°, Decreto Nacional 1605 de 2019</t>
  </si>
  <si>
    <t>Por el cual se dictan normas para la correcta implementación del Acto Legislativo 04 de 2019 y el fortalecimiento del control fiscal, aplicación y evaluación de sistemas de control fiscal, articulación y organización del control interno, sistema de alertas de control interno y sus advertencias.</t>
  </si>
  <si>
    <t>DECRETO 403 DE 2020</t>
  </si>
  <si>
    <t xml:space="preserve">Artículos 45 (Declarado INEXEQUIBLE por la Sentencia C-237 de 2022), 51(Declarado INEXEQUIBLE por la Sentencia C-237 de 2022), 61, 62, 68, 149, </t>
  </si>
  <si>
    <t>Libro 3, Parte 1, Título 13, capítulo I, Subcapítulo 1, artículos 297 a 331</t>
  </si>
  <si>
    <t>"Por la cual se establecen los parámetros para la administración, seguridad y la gestión de la información jurídica a través de los Sistemas de Información Jurídica"</t>
  </si>
  <si>
    <t>Resolución 104 de 2018</t>
  </si>
  <si>
    <t xml:space="preserve">Artículo 5, 28 parágrafo, 32, 36, 39.6.5. parágrafo, 39.7, 40.parágrafo, 41.1, 41.2, 42  </t>
  </si>
  <si>
    <t>Evaluación del Sistema de Control Interno; Informe de seguimiento al Comité de Conciliación e Informe de seguimiento a SIPROJWEB</t>
  </si>
  <si>
    <t xml:space="preserve">"Por medio de la cual se integra el Comité Institucional de Coordinación de Control Interno de Instituto Distrital de la Participación y Acción Comunal-IDPAC"
 </t>
  </si>
  <si>
    <t>Resolución 126 de 2018</t>
  </si>
  <si>
    <t>IDPAC</t>
  </si>
  <si>
    <t>Actas del Comité Institucional de Coordinación de Control Interno, Reglamento del CICCI</t>
  </si>
  <si>
    <t xml:space="preserve">Modificada por la Resolución No. 127 de 2020 </t>
  </si>
  <si>
    <t>Estatuto de Auditoria Interna IDPAC y Código de Ética del Auditor</t>
  </si>
  <si>
    <t>Resolución 131 de 2018</t>
  </si>
  <si>
    <t>Informe de evaluación y seguimiento, informes de auditoría</t>
  </si>
  <si>
    <t>Adicionada por la Resolución 275 de 2022</t>
  </si>
  <si>
    <t>Por medio de la cual se reglamenta la forma y los  términos para la rendición de la cuenta ante la Contra/aria de Bogotá, D. C. y se dictan otras disposiciones como los términos para, la rendición de cuenta consolidada para los periodos mensual, trimestral y anual, el informe de contabilidad, el informe de gestión al culminar la gestión y la información para la auditoria del dictamen de los estados financieros consolidados del sector publico Distrital, Gobierno y Bogotá.</t>
  </si>
  <si>
    <t>Resolución Reglamentaria 02 de 2022</t>
  </si>
  <si>
    <t>Contraloría de Bogotá D.C.</t>
  </si>
  <si>
    <t>Artículos 13, 14,17,18 y 35</t>
  </si>
  <si>
    <t>"Por medio de la cual se actualiza el reglamento del Comité de Conciliación del Instituto Distrital de la Participación y Acción Comunal"</t>
  </si>
  <si>
    <t xml:space="preserve">Resolución 220 de 2025 </t>
  </si>
  <si>
    <t>Artículo 4.; Artículo 26.Parágrafo</t>
  </si>
  <si>
    <t>Por la cual se incorpora el Procedimiento para la evaluación del control interno contable en los Procedimientos Transversales del Régimen de Contabilidad Pública y se deroga la Resolución 193 de 2016</t>
  </si>
  <si>
    <t>Resolución 347 de 2025</t>
  </si>
  <si>
    <t>El Contador General de la Nación</t>
  </si>
  <si>
    <t>“Lineamientos para prevenir conductas irregulares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</si>
  <si>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 xml:space="preserve">Articulo 1.9 y 5.8 </t>
  </si>
  <si>
    <t xml:space="preserve">Por medio de la cual se establecen las obligaciones relacionadas con el fortalecimiento de la meritocracia, del empleo y de la función publica en el estado colombiano. </t>
  </si>
  <si>
    <t xml:space="preserve">Directiva 015 de 2022 </t>
  </si>
  <si>
    <t xml:space="preserve">Procuraduría General de la Nación </t>
  </si>
  <si>
    <t xml:space="preserve">Articulo 3 </t>
  </si>
  <si>
    <t>Actas, evidencias de los procesos de selección</t>
  </si>
  <si>
    <t>"Modificación circular 12 del 2 de febrero de 2007, sobre recomendaciones, seguimiento y resultados sobre el cumplimiento de las normas en materia de derecho de autor sobre programas de computador (software)."</t>
  </si>
  <si>
    <t>Circular Externa No. 017 de 2011</t>
  </si>
  <si>
    <t>Unidad Administrativa Especial Dirección Nacional de Derechos de Autor</t>
  </si>
  <si>
    <t>Informe de evaluación y seguimiento de Derechos de Autor y Certificado del registero del Informe en la web
de la Dirección Nacional de Derechos de Autor</t>
  </si>
  <si>
    <t>Modificada por la Circular Externa 027 de 2023</t>
  </si>
  <si>
    <t>Lineamientos para la evaluación de la gestión en cumplimiento del artículo 39 de la Ley 909 de 2004</t>
  </si>
  <si>
    <t>CIRCULAR EXTERNA No. 100-010-2025</t>
  </si>
  <si>
    <t>CONSEJO ASESOR DEL GOBIERNO NACIONAL EN MATERIA DE CONTROL INTERNO DE LAS ENTIDADES NACIONALES Y TERRITORIALES</t>
  </si>
  <si>
    <t xml:space="preserve">TODA LA NORMA </t>
  </si>
  <si>
    <t>Control Disciplinario Interno</t>
  </si>
  <si>
    <t>Ofiicina Control Disciplinario Interno</t>
  </si>
  <si>
    <t xml:space="preserve">Constitución Política de Colombia </t>
  </si>
  <si>
    <t xml:space="preserve">
Constitución Política de Colombia 1991</t>
  </si>
  <si>
    <t>Artículos 6, 29, 121, 122, 123, 124, 125 y 209.</t>
  </si>
  <si>
    <t>Procedimiento Disciplinario Primera Instancia Etapa Instrucción IDPAC-CID-PR-04, versión 1</t>
  </si>
  <si>
    <t>Oficina Control Disciplinario Interno</t>
  </si>
  <si>
    <t>Establecen la organización y funcionamiento de la Defensoría del Pueblo y se dictan otras disposiciones en desarrollo del artículo 283 de la Constitución Política de Colombia</t>
  </si>
  <si>
    <t>Ley 24 de 1992</t>
  </si>
  <si>
    <t>Articulo 27.</t>
  </si>
  <si>
    <t>Dicta normas tendientes a preservar la moralidad en la Administración Pública y se fijan disposiciones con el fin de erradicar la corrupción administrativa.</t>
  </si>
  <si>
    <t xml:space="preserve">Ley 190 de 1995 </t>
  </si>
  <si>
    <t>Articulo 38.</t>
  </si>
  <si>
    <t>Ley General de Archivo</t>
  </si>
  <si>
    <t>Código de Procedimiento Administrativo y de lo Contencioso Administrativo</t>
  </si>
  <si>
    <t xml:space="preserve">Ley 1437 de 2011 </t>
  </si>
  <si>
    <t>En aquellos aspectos no regulados por el Código General Disciplinario.</t>
  </si>
  <si>
    <t>Ley que regula el Derecho de Petición</t>
  </si>
  <si>
    <t xml:space="preserve"> Código General Disciplinario</t>
  </si>
  <si>
    <t xml:space="preserve">
Ley 1952 de 2019 – Código General Disciplinario modificada por la Ley 2094 de 2021 </t>
  </si>
  <si>
    <t>Adopta medidas de prevención, protección y atención del acoso sexual en el ámbito laboral y en las instituciones de educación superior en Colombia y se dictan otras disposiciones</t>
  </si>
  <si>
    <t>Ley 2365 de 2024</t>
  </si>
  <si>
    <t>Capítulo IV – Procedimiento Disciplinario, artículos 18 y 19.</t>
  </si>
  <si>
    <t>Decreto Único Distrital del Sector Gestión Jurídica</t>
  </si>
  <si>
    <t>Decreto Distrital 479 de 2024</t>
  </si>
  <si>
    <t>Artículos 236, 237 y 239.</t>
  </si>
  <si>
    <t>Modifica el Manual Específico de Funciones y de Competencias Laborales del Instituto Distrital de la Participación y Acción Comunal y se dictan otras disposiciones</t>
  </si>
  <si>
    <t>Resolución No. 264 de 2022</t>
  </si>
  <si>
    <t>Dirección General del IDPAC</t>
  </si>
  <si>
    <t>Articulo 1.</t>
  </si>
  <si>
    <t>Directrices para el fortalecimiento de la política distrital anticorrupción en materia del ejercicio de la potestad disciplinaria en cabeza de las entidades del orden distrital.</t>
  </si>
  <si>
    <t>Directiva 006 de 2022</t>
  </si>
  <si>
    <t>Directrices para la atención y gestión de denuncias por posibles actos de corrupción, y/o existencia de inhabilidades, incompatibilidades o conflicto de intereses y protección de identidad del denunciante.</t>
  </si>
  <si>
    <t>Directiva Conjunta 005 de 2023</t>
  </si>
  <si>
    <t>Secretaría General y Secretaría Jurídica Distrital</t>
  </si>
  <si>
    <t xml:space="preserve">Modifica la estructura organizacional del Instituto Distrital de la Participación y Acción Comunal y se dictan otras disposiciones
 </t>
  </si>
  <si>
    <t>Artículos 1,2, 3, 4 y 5.</t>
  </si>
  <si>
    <t>Modifica la Planta de empleos del Instituto Distrital de la Participación y Acción Comunal - IDPAC</t>
  </si>
  <si>
    <t>Acuerdo 005 de 2022</t>
  </si>
  <si>
    <t>Artículos 1, 3, 4 y 5.</t>
  </si>
  <si>
    <t>Gestión Jurídica</t>
  </si>
  <si>
    <t>Oficina Jurídica</t>
  </si>
  <si>
    <t>La Constitución Política de Colombia, es la máxima norma, la norma de normas. En ella se establecen los derechos y obligaciones de los ciudadanos, la estructura y organización del Estado y bajo sus lineamientos se aprueban las demás normas que rigen la vida del país.</t>
  </si>
  <si>
    <t>Registros contenidos en actos administrativos, oficios, demandas, sentencias, entre otros, a través del cumplimiento de los procedimientos establecidos para el área.
MGJA</t>
  </si>
  <si>
    <t>Aprobación de la Convención Interamericana contra la Corrupción y adopción de medidas para prevenir, detectar, sancionar y erradicar la corrupción en el ejercicio de la función pública.</t>
  </si>
  <si>
    <t>Congreso de la República de Colombia. Convención adoptada por los Estados miembros de la Organización de los Estados Americanos —OEA—.</t>
  </si>
  <si>
    <t>Artículos II; III, especialmente numerales 1, 2, 4, 5, 8, 9, 10 y 11; y VI de la Convención, en lo relacionado con mecanismos institucionales de prevención de la corrupción, normas de conducta, protección del patrimonio público, sistemas de contratación transparentes, canales de denuncia, participación ciudadana y controles para prevenir actos de corrupción. Constituye fundamento internacional del MGJA y del Plan de Cumplimiento Normativo del IDPAC.</t>
  </si>
  <si>
    <t>Modelo de Gestión Jurídica Anticorrupción MGJA</t>
  </si>
  <si>
    <t>Aprobación de la Convención de las Naciones Unidas contra la Corrupción y establecimiento de medidas de prevención, integridad, transparencia y lucha contra la corrupción.</t>
  </si>
  <si>
    <t>Congreso de la República de Colombia. Convención adoptada por la Asamblea General de las Naciones Unidas.</t>
  </si>
  <si>
    <t>Artículos 5, 7, 8, 9, 10 y 13 de la Convención, en lo relacionado con políticas preventivas contra la corrupción, integridad de los servidores públicos, contratación pública transparente, información pública, participación ciudadana y adopción de mecanismos institucionales de prevención. Constituye fundamento del MGJA y de la cultura institucional de cumplimiento normativo.</t>
  </si>
  <si>
    <t>Normas sobre la organización y funcionamiento de las entidades del orden nacional; disposiciones, principios y reglas generales para el ejercicio de las atribuciones previstas en los numerales 15 y 16 del artículo 189 de la Constitución Política y se dictan otras disposiciones.</t>
  </si>
  <si>
    <t>Artículos 2 a 6, 9 y 14 y, cuando corresponda, artículos 68, 95, 96 y 110 a 114.</t>
  </si>
  <si>
    <t>Código de Procedimiento Administrativo y de lo Contencioso Administrativo: reglas aplicables a las actuaciones administrativas, expedición y notificación de actos administrativos, recursos, utilización de medios electrónicos y procesos ante la Jurisdicción de lo Contencioso Administrativo.</t>
  </si>
  <si>
    <t>Registros contenidos en actos administrativos, oficios, demandas, sentencias, entre otros, a través del cumplimiento de los procedimientos establecidos para el área.</t>
  </si>
  <si>
    <t>Norma vigente con modificaciones</t>
  </si>
  <si>
    <t>Normas orientadas  a fortalecer los mecanismos de prevención, investigación y sanción de actos de corrupción y la efectividad del control de la gestión pública.</t>
  </si>
  <si>
    <t>Artículos 1 a 5, en lo relacionado con inhabilidades, incompatibilidades y prohibiciones que puedan ser objeto de análisis jurídico; artículo 73, respecto del Programa de Transparencia y Ética Pública, en lo que corresponda a las competencias de la Oficina Jurídica; y artículos 82 a 96, únicamente cuando la Oficina Jurídica intervenga, dentro de sus competencias, en asuntos relacionados con responsabilidad, control o asesoría jurídica en materia contractual.</t>
  </si>
  <si>
    <t>Registros contenidos oficios, demandas, actos administrativos  entre otros, a través del cumplimiento de los procedimientos establecidos para el área.
MGJA</t>
  </si>
  <si>
    <t xml:space="preserve">El artículo 1 fue modificado por el artículo 31 de la Ley 1778 de 2016; el artículo 2 fue modificado por el artículo 33 de la Ley 1778 de 2016; y el artículo 73 fue modificado por el artículo 31 de la Ley 2195 de 2022 y reglamentado por el Decreto 1122 de 2024. </t>
  </si>
  <si>
    <t>Código General del Proceso</t>
  </si>
  <si>
    <t>Ley 1564 de 2012</t>
  </si>
  <si>
    <t>Aplicación supletoria en los asuntos no regulados por la Ley 1437 de 2011, siempre que resulte compatible con la naturaleza de los procesos y actuaciones de la Jurisdicción de lo Contencioso Administrativo, conforme al artículo 306 del CPACA. S</t>
  </si>
  <si>
    <t>Regulación del derecho fundamental de petición</t>
  </si>
  <si>
    <t>Registros contenidos oficios, demandas, actos administrativos  entre otros, a través del cumplimiento de los procedimientos establecidos para el área.</t>
  </si>
  <si>
    <t>Medidas en materia de transparencia, prevención y lucha contra la corrupción y fortalecimiento de la responsabilidad de personas naturales y jurídicas.</t>
  </si>
  <si>
    <t>Artículo 31, que modifica el artículo 73 de la Ley 1474 de 2011, y demás disposiciones aplicables al IDPAC en materia de transparencia, ética pública, debida diligencia, prevención de actos de corrupción y adopción e implementación del Programa de Transparencia y Ética Pública. Para la Oficina Jurídica constituye fundamento del análisis de cumplimiento normativo y de las acciones jurídicas preventivas del MGJA</t>
  </si>
  <si>
    <t xml:space="preserve">Estatuto de Conciliación </t>
  </si>
  <si>
    <t>Ley 2220 del 2022</t>
  </si>
  <si>
    <t xml:space="preserve">Comité de Conciliación </t>
  </si>
  <si>
    <t>Por el cual se reglamenta la acción de tutela consagrada en el artículo. 86 de la Constitución Política</t>
  </si>
  <si>
    <t>Registros contenidos en actos administrativos, oficios, demandas, sentencias, entre otros, a través del cumplimiento de los procedimientos establecidos para el área.-SIPROJWEB</t>
  </si>
  <si>
    <t>Procedimiento administrativo de cobro coactivo aplicable al recaudo de obligaciones claras, expresas y exigibles a favor del IDPAC.</t>
  </si>
  <si>
    <t>Decreto 624 de 1989</t>
  </si>
  <si>
    <t xml:space="preserve">Artículos 823 y siguientes, aplicables por remisión del artículo 5 de la Ley 1066 de 2006 y en concordancia con los artículos 98 a 101 de la Ley 1437 de 2011. </t>
  </si>
  <si>
    <t>Procesos de Cobro Coactivo</t>
  </si>
  <si>
    <t>Por medio del cual se expide el Decreto Reglamentario del Sector Justicia y del Derecho</t>
  </si>
  <si>
    <t xml:space="preserve">Decreto 1069 de 2015 </t>
  </si>
  <si>
    <t>Libro 2, Parte 2, Título 4, Capítulo 3, Sección 1 y, especialmente, Subsección 2, en sus disposiciones vigentes: naturaleza, integración, sesiones, funciones del Comité de Conciliación, Secretaría Técnica, prevención del daño antijurídico, decisión sobre mecanismos de solución de conflictos y evaluación de la procedencia de la acción de repetición.</t>
  </si>
  <si>
    <t>Decreto Único Reglamentario del Sector de Función Pública</t>
  </si>
  <si>
    <t>Artículo 2.2.22.2.1, numerales 13 y 17</t>
  </si>
  <si>
    <t>Política y planes de defensa jurídica;  Agenda Regulatoria; proyectos de actos administrativos publicados; memorias justificativas; matrices de observaciones; informes de consulta pública y seguimiento a la Política de Mejora Normativa.</t>
  </si>
  <si>
    <t>Lineamientos obligatorios para la gobernanza regulatoria, administración del acervo normativo, buenas prácticas regulatorias y mejora normativa en las entidades distritales.</t>
  </si>
  <si>
    <t>Agenda Regulatoria; inventario normativo; proyectos de actos administrativos; conceptos y revisiones jurídicas; matrices de observaciones; constancias de publicación; ejercicios de depuración y evaluación normativa.</t>
  </si>
  <si>
    <t>Reglamentado por el Decreto Distrital 474 de 2022.</t>
  </si>
  <si>
    <t xml:space="preserve">Decreto 479 de 2024 </t>
  </si>
  <si>
    <t xml:space="preserve">Modelo de Gestión Jurídica Anticorrupción MGJA
Modelo de Gestión Jurídica Pública – MGJP
Ciclo de Gobrernanza Regulatoria
Comité de Conciliación 
Defensa Judicial
SIPROJWEB
PROCESOS DE IVC ESAL </t>
  </si>
  <si>
    <t>Vigente con modificaciones. El Decreto Distrital 582 de 2025 modificó el artículo 80, adicionó el artículo 80.1.</t>
  </si>
  <si>
    <t>Lineamientos generales sobre transparencia,
integridad y medidas anticorrupción en las entidades y organismos del orden distrital.</t>
  </si>
  <si>
    <t>La temática de lineamientos generales sobre transparencia, integridad y medidas anticorrupción que regulaba el Decreto 189 de 2020 fue derogada orgánicamente y compilada en el nuevo Decreto Único Distrital 640 de 2025 (Sector Gestión Pública). Las disposiciones que obligan a la entidad a publicar información proactiva, gestionar riesgos de corrupción, blindar los procesos contractuales e implementar canales de denuncia mantienen plena vigencia jurídica, pero ahora hacen parte integral del cuerpo del nuevo DUS (Libro 3, Artículos 354 y subsiguientes).</t>
  </si>
  <si>
    <t>Procedimiento para el análisis y emisión de pronunciamientos respecto de proyectos de acuerdo presentados por concejales  cuando la iniciativa se relacione con las competencias del IDPAC.</t>
  </si>
  <si>
    <t>Artículos 457 a 464, especialmente los artículos 457 y 458. Cuando el IDPAC sea designado como entidad responsable, la Oficina Jurídica deberá efectuar el análisis jurídico del proyecto de acuerdo; verificar la competencia del Concejo, la concordancia con el ordenamiento jurídico, la unidad de materia y la posible invasión de competencias; participar en la elaboración del pronunciamiento institucional y apoyar, cuando corresponda, los conceptos para sanción, objeción y seguimiento. Las dependencias competentes deberán aportar los análisis técnico y presupuestal.</t>
  </si>
  <si>
    <t>Solicitud o designación recibida de la Secretaría Distrital de Gobierno; proyecto de acuerdo y exposición de motivos; asignaciones internas; análisis jurídico; conceptos técnicos y presupuestales; matriz o formato de observaciones; pronunciamiento institucional; comunicaciones de remisión; constancias de envío dentro del término; y documentos relacionados con sanción u objeción.</t>
  </si>
  <si>
    <t>Por el cual se establece el Reglamento Interno del Recaudo de Cartera en el Distrito Capital y se dictan otras disposiciones</t>
  </si>
  <si>
    <t>Libro 2, Parte 3, Título 1, Artículo 362 y s.s.</t>
  </si>
  <si>
    <t>Observatorio Distrital de Contratación y Lucha Anticorrupción – ODCLA</t>
  </si>
  <si>
    <t xml:space="preserve">Resolución 010 de 2021 </t>
  </si>
  <si>
    <t>Parámetros para la administración, seguridad, registro, actualización, seguimiento y control de la información sobre procesos judiciales, actuaciones extrajudiciales, comités de conciliación, obligaciones contingentes y pago de sentencias en SIPROJWEB.</t>
  </si>
  <si>
    <t xml:space="preserve">Resolución 485 de 2023 </t>
  </si>
  <si>
    <t>secretaría Jurídica Distrital</t>
  </si>
  <si>
    <t>SIPROJWEB</t>
  </si>
  <si>
    <t>Creación y funciones del Instituto Distrital de la Participación y Acción Comunal —IDPAC—.</t>
  </si>
  <si>
    <t>Artículos 1 y 4</t>
  </si>
  <si>
    <t>Conceptos jurídicos; actos administrativos revisados o proyectados; proyectos normativos; matrices y actualizaciones del normograma; expedientes judiciales y extrajudiciales; registros en SIPROJWEB; actas y fichas del Comité de Conciliación; pronunciamientos sobre proyectos de acuerdo; registros y publicaciones de actos administrativos; expedientes y actuaciones de cobro coactivo; actos de IVC y expedientes de juzgamiento disciplinario, según corresponda.</t>
  </si>
  <si>
    <t>Actualización de la conformación, funciones y funcionamiento del Órgano de Cumplimiento del IDPAC en el marco del Modelo de Gestión Jurídica Anticorrupción -MGJA</t>
  </si>
  <si>
    <t>Instituto Distrital de la Participación y Acción Comunal —IDPAC—.</t>
  </si>
  <si>
    <t>Modelo de Gestión Jurídica Anticorrupción MGJA- designaciones de integrantes; convocatorias y actas de las sesiones anuales; Plan de Cumplimiento Normativo; cronograma de implementación; informes de seguimiento.</t>
  </si>
  <si>
    <t>Por medio de la cual se actualiza el reglamento del Comité de Conciliación del Instituto Distrital de la Participación y Acción Comunal</t>
  </si>
  <si>
    <t>No se registra observación.</t>
  </si>
  <si>
    <t>Lineamientos metodológicos para la formulación y adopción de la Política de Prevención del Daño Antijurídico por parte de los Comités de Conciliación de organismos y entidades distritales.</t>
  </si>
  <si>
    <t>Lineamientos en materia de contratación para la implementación de los artículos 14, 16 y 17 del Decreto Distrital 189 de 2020</t>
  </si>
  <si>
    <t>Directiva 003 de 2021</t>
  </si>
  <si>
    <t>Lineamientos en materia de accion de repetición</t>
  </si>
  <si>
    <t>Directiva 021 de 2023</t>
  </si>
  <si>
    <t>SecretarÌa JurÌdica Distrital</t>
  </si>
  <si>
    <r>
      <t>ADOPCIÓN </t>
    </r>
    <r>
      <rPr>
        <i/>
        <sz val="12"/>
        <rFont val="Arial"/>
        <family val="2"/>
      </rPr>
      <t>“GUÍA METODOLÓGICA PARA EL ANÁLISIS COSTO -BENEFICIO PARA LA PROTECCIÓN Y RECUPERACIÓN DEL PATRIMONIO PÚBLICO EN EL DISTRITO CAPITAL”.</t>
    </r>
  </si>
  <si>
    <t>Directrices para la atención y gestión de denuncias por posibles actos de corrupción, inhabilidades, incompatibilidades o conflictos de intereses, protección de la identidad del denunciante y trámite disciplinario de conductas asociadas con corrupción.</t>
  </si>
  <si>
    <t>Lineamientos para la planificación, formulación, consulta, publicación, actualización, implementación y seguimiento de la Agenda Regulatoria.</t>
  </si>
  <si>
    <t xml:space="preserve"> Agenda Regulatoria preliminar y definitiva; publicaciones en LegalBog Participa y página institucional; matriz de comentarios; memorandos de modificación; informes y seguimientos de cumplimiento.</t>
  </si>
  <si>
    <t>Lineamientos para la participación ciudadana incidente en la planeación, consulta pública y expedición de proyectos normativos y regulatorios distritales.</t>
  </si>
  <si>
    <t xml:space="preserve"> Registro y certificado de LegalBog Participa; proyecto y anexos publicados; piezas de divulgación institucional; matriz de observaciones y respuestas; soportes de audiencias, foros o mesas; versiones comparadas del proyecto; certificado de ausencia de comentarios cuando corresponda.</t>
  </si>
  <si>
    <t>LINEAMIENTOS PARA EL REPORTE DE PLAN ANUAL DE ACCION PARA LA RECUPERACION DEL PATRIMONIO PUBLICO 2026</t>
  </si>
  <si>
    <t>Orientaciones de fortalecimiento de las politicas de prevencion del daño antijuridico y cumplimiento de sentencias relacionadas con la litigiosidad de contrato
realidad.</t>
  </si>
  <si>
    <t>PRIMER REPORTE DE PLAN ANUAL DE ACCION PARA LA
RECUPERACI6N DEL PATRIMONIO PUBLICO 2026</t>
  </si>
  <si>
    <t>Política Pública Distrital de Transparencia, Integridad y No Tolerancia con la Corrupción</t>
  </si>
  <si>
    <t>CONPES Distrital 01 de 2018</t>
  </si>
  <si>
    <t>Consejo Distrital de Política Económica y Social del Distrito Capita</t>
  </si>
  <si>
    <t>Política institucional de cumplimiento normativo para la implementación del Modelo de Gestión Jurídica Anticorrupción —MGJA— en el IDPAC.</t>
  </si>
  <si>
    <t xml:space="preserve">Política de Cumplimiento </t>
  </si>
  <si>
    <t xml:space="preserve">Comité MIPG IDPAC </t>
  </si>
  <si>
    <t>INSTRUCCIONES PARA EL SUMINISTRO DE INSUMOS Y LA ELABORACIÓN DEL INFORME EN ACCIONES DE TUTELA</t>
  </si>
  <si>
    <t>Circular 011 de 2026</t>
  </si>
  <si>
    <t>Instituto Distrital de la Participación y Acción Comunal – IDPAC.</t>
  </si>
  <si>
    <t>Requerimientos de insumos enviados por la Oficina Jurídica; correos institucionales y registros en Orfeo con fecha y hora de envío; informes y constancias de radicación ante los despachos judiciales; soportes de cumplimiento de fallos y registros de seguimiento</t>
  </si>
  <si>
    <t xml:space="preserve">Por medio de la cual se le asigna al Alcalde Mayo del Distrito Especial de Bogotá, reconocer y cancelar personería jurídica a las Asociaciones, Corporaciones, Fundaciones e Instituciones de utilidad común, que tengan su domicilio en el Distrito Especial de Bogotá, cuya tramitación se venía adelantando ante el Ministerio de Justicia. </t>
  </si>
  <si>
    <t>IVC-Entidad Sin Ánimo de Lucro (ESAL)</t>
  </si>
  <si>
    <t>Inspección, vigilancia y control sobre los organismos de acción comunal.</t>
  </si>
  <si>
    <t>Ley 136 de 1994</t>
  </si>
  <si>
    <t>Artículo 143, modificado por el artículo 1 de la Ley 753 de 2002.</t>
  </si>
  <si>
    <t xml:space="preserve">IVC Organizaciones Comunales Primer y Segundo grado </t>
  </si>
  <si>
    <t>Traslalda la función de registro a cargo de las Cámaras de Comercio, en materia de acción comunal, a las entidades de inspección, viglancia y control.</t>
  </si>
  <si>
    <t>Ley 537 de 1999</t>
  </si>
  <si>
    <t>Los dos artículos que integran la Ley</t>
  </si>
  <si>
    <t>Reglamentada por el Decreto Nacional 1774 de 2000, que precisa la competencia de las entidades territoriales respecto del registro y la inspección, vigilancia y control de las organizaciones comunales</t>
  </si>
  <si>
    <t>Ley 753 de 2002</t>
  </si>
  <si>
    <t>Toda la norma por el ejercicio de inspección, viglancia y control.</t>
  </si>
  <si>
    <t xml:space="preserve"> 
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t>
  </si>
  <si>
    <t xml:space="preserve">Expedientes administrativos de IVC Organizaciones Comunales Primer y Segundo grado </t>
  </si>
  <si>
    <t>Derogó expresamente la Ley 743 de 2002. Debe aplicarse conjuntamente con el Decreto 1066 de 2015, cuyo régimen comunal fue modificado y actualizado por el Decreto 1501 de 2023. E</t>
  </si>
  <si>
    <t>Delegación de la inspección y vigilancia sobre instituciones de utilidad común domiciliadas en Bogotá que no estén sometidas al control de otra entidad, y obligación de presentar estatutos, proyectos de presupuesto y balances para su estudio.</t>
  </si>
  <si>
    <t>Decreto Nacional 1093 de1989</t>
  </si>
  <si>
    <t xml:space="preserve">Expedientes administrativos de IVC -Entidad Sin Ánimo de Lucro </t>
  </si>
  <si>
    <t>Por medio del cual se expide el Decreto Único Reglamentario del Sector Administrativo del Interior"</t>
  </si>
  <si>
    <t>El Decreto 1066 de 2015 (Decreto Único Reglamentario del Sector Interior) no fue derogado ni sustituido en su totalidad. El Decreto 1501 de 2023 únicamente sustituyó los Capítulos 1 y 2 del Título 2, Parte 3, Libro 2 de este DUR. Por lo tanto, su aplicación en los actos administrativos de Inspección, Vigilancia y Control (IVC) debe hacerse de la siguiente manera:
Para procesos nuevos (bajo la Ley 2166 de 2021): Se debe dar aplicación y citar el Decreto 1066 de 2015, con los textos actualizados y sustituidos por el Decreto 1501 de 2023.
Para procesos antiguos (iniciados bajo la vigencia de la Ley 743 de 2002): Se debe dar aplicación a la versión anterior de los capítulos del Decreto 1066 de 2015 (antes de la reforma del 1501 de 2023), en estricto apego al principio de ultractividad de la norma en el derecho sancionatorio.</t>
  </si>
  <si>
    <t>Se asigna el ejercicio de las funciones de inspección, vigilancia y control sobre las Juntas de Acción Comunal, Juntas de Vivienda Comunitaria y Asociaciones de Juntas de Acción Comunal domiciliadas en Bogotá, D.C, en el IDPAC</t>
  </si>
  <si>
    <t>Decreto 298 de 2006</t>
  </si>
  <si>
    <t>Constituye fundamento distrital de la competencia atribuida al IDPAC para ejercer IVC sobre organismos comunales de primer y segundo grado domiciliados en Bogotá. Debe aplicarse en concordancia con la Ley 2166 de 2021 y con el Libro 2, Parte 3, Título 2, capítulos 1 y 2 del Decreto 1066 de 2015, sustituidos por el Decreto 1501 de 2023.</t>
  </si>
  <si>
    <t>Reglamentación de la Ley 2166 de 2021 en materia de constitución, reconocimiento, registro, funcionamiento, actualización de estatutos e inspección, vigilancia y control de los organismos de acción comunal.</t>
  </si>
  <si>
    <t xml:space="preserve">expedientes IVC Organizaciones Comunales Primer y Segundo grado </t>
  </si>
  <si>
    <t>El Decreto 1501 de 2023 sustituyó los capítulos 1 y 2 del Título 2 de la Parte 3 del Libro 2 del Decreto 1066 de 2015. Aplicar conjuntamente con la Ley 2166 de 2021 y sus modificaciones.</t>
  </si>
  <si>
    <t>Medidas para prevenir, corregir y sancionar el acoso laboral y otros hostigamientos en el marco de las relaciones de trabajo.</t>
  </si>
  <si>
    <t>Expedientes disciplinarios por presunto acoso laboral;</t>
  </si>
  <si>
    <t>No se resgistra observación</t>
  </si>
  <si>
    <t>Etapa de juzgamiento procesos disciplinarios</t>
  </si>
  <si>
    <t>Ley 1952 de 2019</t>
  </si>
  <si>
    <t>Registros contenidos en actos administrativos, oficios, entre otros relacionados con la etapa de juzgamiento en proces disiciplinarios</t>
  </si>
  <si>
    <t>La Ley 1952 de 2019 debe aplicarse con las modificaciones introducidas por la Ley 2094 de 2021 y conforme a los condicionamientos establecidos por la Corte Constitucional. En el IDPAC, la Oficina de Control Disciplinario Interno adelanta la instrucción y la Oficina Jurídica el juzgamiento en primera instancia, de conformidad con el Acuerdo 004 de 2022 y la Resolución 264 de 2022.</t>
  </si>
  <si>
    <t>Manual Específico de Funciones y de Competencias Laborales del Instituto Distrital de la Participación y Acción Comunal</t>
  </si>
  <si>
    <t>Disposiciones del manual específico de funciones aplicables al empleo responsable de adelantar el juzgamiento, emitir el fallo y realizar las actuaciones disciplinarias correspondientes.</t>
  </si>
  <si>
    <t>Manual específico de funciones; asignación de responsabilidades; expedientes disciplinarios; autos; decisiones probatorias; fallos; notificaciones; recursos; reportes y registros de cumplimiento de las funciones asignadas.</t>
  </si>
  <si>
    <t>Directrices para la actualización, calidad, integridad, oportunidad y confidencialidad de la información registrada en el Sistema de Información Disciplinaria Distrital – SID.</t>
  </si>
  <si>
    <t>Registros actualizados en elSistema de Información Disciplinaria Distrital – SID.</t>
  </si>
  <si>
    <t>Lineamientos distritales para implementar el Código General Disciplinario y garantizar la separación entre las funciones de instrucción y juzgamiento.</t>
  </si>
  <si>
    <t xml:space="preserve">Registros contenidos en actos administrativos, oficios, entre otros relacionados con la etapa de juzgamiento en proces disiciplinarios </t>
  </si>
  <si>
    <t>Lineamientos para fortalecer la política distrital anticorrupción mediante el ejercicio de la potestad disciplinaria y el seguimiento de procesos asociados con actos de corrupción.</t>
  </si>
  <si>
    <t>Alcaldía Mayor de Bogotá D</t>
  </si>
  <si>
    <t>Aplicación del artículo 68 del Código General Disciplinario-Preservación del Orden Interno</t>
  </si>
  <si>
    <t>Directiva 004 de 2025</t>
  </si>
  <si>
    <t>Orientaciones sobre la separación entre instrucción y juzgamiento y el trámite aplicable al recibir el expediente disciplinario después de la notificación del pliego de cargos.</t>
  </si>
  <si>
    <t>Gerencia de Juventud</t>
  </si>
  <si>
    <t>Por medio de la cual se expide el estatuto de ciudadanía juvenil y se dictan otras disposiciones.</t>
  </si>
  <si>
    <t>Ley Estatutaria 1622 de 2013</t>
  </si>
  <si>
    <t xml:space="preserve">Actas, Fotos y Videos </t>
  </si>
  <si>
    <t>Por la cual se modifica la Ley Estatutaria 1622 de 2013, particularmente en lo relacionado con el Sistema Nacional de Juventudes, Consejos de Juventud y mecanismos de participación juvenil.</t>
  </si>
  <si>
    <t>Ley Estatutaria 1885 de 2018</t>
  </si>
  <si>
    <t>Por medio del cual se expide el Decreto Único Reglamentario del Sector Administrativo del Interior. En su Libro 2, Parte 2, Título 3, Capítulo 1, compila las disposiciones relativas al Estatuto del Aficionado al Fútbol en Colombia, incluyendo medidas relacionadas con barrismo social, convivencia, participación ciudadana y organización de aficionados y barras.</t>
  </si>
  <si>
    <t>Decreto Único
Reglamentario 
1066 de 2015.</t>
  </si>
  <si>
    <t>Libro 2, Parte 2, Título 3, Capítulo 1, especialmente artículos 2.2.3.1.5, 2.2.3.1.22, 2.2.3.1.24, 2.2.3.1.25, 2.2.3.1.26, 2.2.3.1.29, 2.2.3.1.36, 2.2.3.1.37 y 2.2.3.1.38.</t>
  </si>
  <si>
    <t>El Instituto Distrital de Participación y Acción Comunal – IDPAC, a través del Equipo de Participación y Convivencia en el Fútbol de la Gerencia de Juventud, en articulación con distintas entidades de la Administración y actores relevantes con el fútbol en la ciudad, acompaña los temas relacionados con la participación y la convivencia en el fútbol para aficionados, hinchas y barras futboleras, con el fin de avanzar en la construcción de participación ciudadana, convivencia responsable y cultura pacífica, al interior del Estadio, su entorno y en los territorios de la ciudad.</t>
  </si>
  <si>
    <t>Por el cual se crean las Contralorías Estudiantiles en las Instituciones Educativas del Distrito, y las Redes de Contralores Estudiantiles Locales y Distritales de Bogotá</t>
  </si>
  <si>
    <t>Acuerdo 401 de 2009</t>
  </si>
  <si>
    <t>Establecer los lineamientos para la actualización de la Política Pública de Juventud del Distrito Capital; en concordancia con los componentes definidos en la Constitución Política de Colombia y el marco jurídico vigente, con el fin de garantizar el ejercicio pleno de la Ciudadanía Juvenil y el goce efectivo de los derechos de las y los jóvenes durante todo el ciclo de la Política Pública de Juventud del Distrito Capital.</t>
  </si>
  <si>
    <t>Acuerdo Distrital 672 de 2017</t>
  </si>
  <si>
    <t>ACUERDO 927 DE 2024</t>
  </si>
  <si>
    <t>Decreto Unico Sectorial 642 de 2025</t>
  </si>
  <si>
    <t xml:space="preserve">libro 2 parte 1 y titulo 5 </t>
  </si>
  <si>
    <t xml:space="preserve">Decreto 647 de 2025 
</t>
  </si>
  <si>
    <t>Titulo 5 - Capitulo I al VI</t>
  </si>
  <si>
    <t xml:space="preserve">Resolución 295 de 2025. </t>
  </si>
  <si>
    <t xml:space="preserve">toda la norma </t>
  </si>
  <si>
    <t>Por medio de la cual se adopta el Ecosistema de Innovación y Fortalecimiento del Tejido Social de Bogotá, se actualizan el Modelo y la Ruta de Fortalecimiento y se dictan otras disposiciones.</t>
  </si>
  <si>
    <t xml:space="preserve">Resolución IDPAC 492 de 2026 </t>
  </si>
  <si>
    <t xml:space="preserve">En cuanto establece funciones institucionales relacionadas con juventud, especialmente la elección, creación y fortalecimiento de los Consejos Locales de Juventud y del Consejo Distrital de Juventud. </t>
  </si>
  <si>
    <t>Artículo 13</t>
  </si>
  <si>
    <t>Modificado por los Acuerdos 006 de 2007, 004 de 2008 de la Junta Directiva del IDPAC.</t>
  </si>
  <si>
    <t>Política Pública Distrital de Juventud 2019 - 2030.
Marco de acción para ampliar las oportunidades colectivas de las juventudes que les permita el ejercicio pleno de su ciudadanía a través,  en este caso, del derecho a la participación</t>
  </si>
  <si>
    <t>Consejo Distrital de Política Económica y Social - CONPES</t>
  </si>
  <si>
    <r>
      <t xml:space="preserve">Documento CONPES D.C. 08 de 2019 – Política Pública Distrital de Juventud 2019–2030, </t>
    </r>
    <r>
      <rPr>
        <sz val="11"/>
        <rFont val="Calibri"/>
        <family val="2"/>
        <scheme val="minor"/>
      </rPr>
      <t>modificado por la Adenda No. 1, publicada en el Registro Distrital No. 7918 del 24 de enero de 2024.</t>
    </r>
  </si>
  <si>
    <t>Gerencia de Mujer y Género</t>
  </si>
  <si>
    <t>Derechos fundamentales relacionados con la garantía de los derechos de las mujeres y la equidad de género, así como con la protección de las personas con orientaciones sexuales e identidades de género diversas.</t>
  </si>
  <si>
    <t>Constitución Política
1991</t>
  </si>
  <si>
    <t>Transversal a toda la entidad y el deber que como servidores publicos se tiene por el respeto por la dignidad del ser humano desde sus diversidades:
Artículo 1 - Estado Social de Derecho
Artículo 2 - Fines esenciales del Estado
Artículo 4 - CPC Norma de normas
Artículo 5 - Primacía de derechos
Artículo 7 - Diversidad
Artículo 13 - Igualdad
Artículo 15 - Derecho a la intimidad
Artículo 16 - Libre desarrollo de la personalidad
Artículo 42 - Derecho a la familia
Articulo 43 - La mujer y el hombre tienen iguales derechos y oportunidades. La mujer no podrá ser sometida a ninguna clase de discriminación. Durante el embarazo y después del parto gozará de especial asistencia y protección del Estado, y recibirá de éste subsidio alimentario si entonces estuviere desempleada o desamparada. El Estado apoyará de manera especial a la mujer cabeza de familia.
Articulo 53: establece los principios fundamentales que deben regir el trabajo en Colombia, como la igualdad de oportunidades, el salario mínimo vital y móvil, la estabilidad laboral, la irrenunciabilidad de los derechos laborales y la aplicación de la norma más favorable al trabajador. También garantiza la seguridad social, la protección especial a la mujer y a los menores trabajadores, el pago oportuno de pensiones y el respeto por la dignidad y los derechos de los trabajadores."</t>
  </si>
  <si>
    <t xml:space="preserve">Acta; Reportes y acciones de la gerencia
Realización de acciones afirmativas en el marco de fechas emblemáticas para los sectores sociales LGBTI en el marco del Plan de Acción de la Política Pública LGBTI, eje estratégico: Comunicación y educación para el cambio cultural:  "En Bogotá Se Puede Ser"        Documentación expedida por la Gerencia de Mujer y género. </t>
  </si>
  <si>
    <t>Convención internacional adoptada el 18 de diciembre de 1979 por la ONU. Hace parte del bloque de constitucionalidad y fue adoptada en Colombia mediante la Ley 51 de 1981.</t>
  </si>
  <si>
    <t xml:space="preserve">En todas las acciones y actividades de la gerencia de mujer y genero </t>
  </si>
  <si>
    <t xml:space="preserve">Acciones y reportes de la politica publica </t>
  </si>
  <si>
    <t>Por medio de la cual se aprueba el "Protocolo facultativo de la Convención sobre la eliminación de todas las formas de discriminación contra la mujer", adoptado por la Asamblea General de las Naciones Unidas el seis (6) de octubre de mil novecientos noventa y nueve (1999).</t>
  </si>
  <si>
    <t xml:space="preserve">Ley 984 del 2005
</t>
  </si>
  <si>
    <t>El congreso de la Republica de Colombia</t>
  </si>
  <si>
    <t xml:space="preserve">Por la cual se dictan normas de sensibilización, prevención y sanción de formas de violencia y discriminación contra las mujeres.
</t>
  </si>
  <si>
    <t>En el marco de las competencias de la Gerencia de Mujer y Género del IDPAC la Ley resulta aplicable a las acciones relacionadas con i) Promoción de la garantía de derechos y no violencia; ii) Fortalecimiento de la participación ciudadana con enfoque de género; iii) Sensibilización y capacitación a la ciudadanía e instancias de representación para prevenir conductas discriminatorias y promover la equidad e igualdad de oportunidades.</t>
  </si>
  <si>
    <t>Módulos formativos, programas de capacitación a instancias representativas, listados de asistencia, caracterizaciones e informes de gestión pedagógica en prevención de violencias.</t>
  </si>
  <si>
    <t xml:space="preserve"> Estatuto de la Acción Comunal (desarrolla el art. 38 C.P. y establece lineamientos para la política pública comunal y sus afiliados).
</t>
  </si>
  <si>
    <t>Garantía de funciones misionales específicas: i) Garantía del derecho a la participación de la mujer en los organismos de Acción Comunal; ii) Promoción del cumplimiento de medidas para la representación femenina en comisiones de trabajo de las JAC; iii) Diseño e impulso de acciones de formación, fortalecimiento organizativo y empoderamiento a lideresas comunales.</t>
  </si>
  <si>
    <t>Caracterizaciones de participación femenina en la Acción Comunal, reportes de representatividad en comisiones de trabajo, listados de asistencia a talleres de formación y fortalecimiento a lideresas comunales.</t>
  </si>
  <si>
    <t xml:space="preserve">Medidas para prevenir, atender, rechazar y sancionar la violencia contra las mujeres en política y garantizar su participación.
</t>
  </si>
  <si>
    <t>En el marco de las competencias de la Gerencia de Mujer y Género a Ley resulta aplicable a las acciones relacionadas con i : i) Proteger y promover el derecho de las mujeres a participar libremente y sin violencia en espacios, instancias y procesos de participación ciudadana y comunitaria; ii) Implementar acciones de sensibilización, prevención y pedagogía dirigidas a la ciudadanía e instancias representativas; iii) Articular mecanismos para la orientación y atención a lideresas que enfrenten violencia política en actividades acompañadas por el IDPAC.</t>
  </si>
  <si>
    <t>Ruta institucional de orientación y atención a lideresas víctimas de violencia política, jornadas pedagógicas de prevención, piezas de sensibilización, listados de asistencia e informes de acompañamiento territorial.</t>
  </si>
  <si>
    <t xml:space="preserve"> No se registra observación.</t>
  </si>
  <si>
    <t>Decreto 1179, Adopta en Colombia el Plan de Acción Nacional de Mujeres, Paz y Seguridad (PAN 1325</t>
  </si>
  <si>
    <t xml:space="preserve">Decreto 1179 de 2025 </t>
  </si>
  <si>
    <t>Presidencia de la republica</t>
  </si>
  <si>
    <t>Fortalece la Subsecretaría de Fortalecimiento de Capacidades y Oportunidades, encargada de territorializar las políticas de igualdad en las localidades</t>
  </si>
  <si>
    <t>Garantizar entornos seguros para el liderazgo y la incidencia política de las mujeres en las instancias de participación ciudadana (JAC, Consejos Locales, Mesas de Paz).</t>
  </si>
  <si>
    <t>Decreto 364 de 2021 modificado por el Decreto 304 de 2023 "Por medio del cual se actualiza el Consejo Consultivo de Mujeres de Bogotá, se estructuran los espacios que lo componen, se define el mecanismo de coordinación de la instancia, y se dictan otras disposiciones</t>
  </si>
  <si>
    <t>Decreto 364 de 2021</t>
  </si>
  <si>
    <t>Regula y articula el ejercicio de los derechos y la participación de las mujeres a través del Consejo Consultivo de Mujeres de Bogotá, como instancia de coordinación, articulación, concertación y corresponsabilidad entre las organizaciones, grupos y redes de mujeres y la Administración Distrital para el desarrollo de la Política Pública de Mujeres y Equidad de Género; comprende la participación, acompañamiento y articulación institucional de la Gerencia de Mujer y Género en esta instancia, en el marco de las competencias del IDPAC.</t>
  </si>
  <si>
    <t xml:space="preserve">Atención y participacion en los consejos consultivos de las localidades y distrital </t>
  </si>
  <si>
    <t>Decreto Único del Sector Gobierno. Compila, depura y racionaliza la normativa vigente del Sector Administrativo Gobierno e incorpora, entre otras materias, disposiciones relacionadas con la Política Pública de Participación Incidente del Distrito Capital 2023–2034 y el Sistema Distrital de Participación Ciudadana.</t>
  </si>
  <si>
    <t>En el marco de las competencias de la Gerencia de Mujer y Género, resulta aplicable a las acciones de promoción y fortalecimiento de la participación ciudadana de mujeres y sectores LGBTIQ+, acompañamiento y fortalecimiento de organizaciones sociales e instancias de participación, desarrollo de capacidades para la participación incidente y articulación con el Sistema Distrital de Participación Ciudadana. Asimismo, comprende la incorporación de los enfoques de género y diferencial-poblacional en las acciones de participación y fortalecimiento, así como la aplicación de los lineamientos técnicos y metodológicos establecidos por el IDPAC para los procesos de caracterización, fortalecimiento, asistencia técnica y evaluación de organizaciones sociales e instancias de participación, de conformidad con las disposiciones del Decreto que resulten aplicables a las competencias de la Gerencia.</t>
  </si>
  <si>
    <t>Actas y formatos de asesoría y acompañamiento; caracterizaciones de organizaciones sociales e instancias de participación; registros y soportes de procesos de fortalecimiento y asistencia técnica; informes de acompañamiento a organizaciones de mujeres y sectores LGBTIQ+; soportes de formación y fortalecimiento de capacidades para la participación incidente; registros de participación y demás informes de gestión asociados a la implementación de las estrategias de participación y fortalecimiento.</t>
  </si>
  <si>
    <t>Decreto Unico  del Sector mujeres</t>
  </si>
  <si>
    <t>Decreto Distrital 643 de  2025</t>
  </si>
  <si>
    <t>La Secretaría Distrital de la Mujer se consolida como el eje de la política transversal de mujeres a nivel distrital, estableciendo una corresponsabilidad vinculante para todas las entidades en su ámbito de aplicación. Este marco unifica y agrupa la normativa vigente sobre derechos, participación, cuidado y eliminación de violencias. Asimismo, fortalece la estructura de la Secretaría Distrital de la Mujer, el Consejo Consultivo y las Casas de Igualdad, potenciando especialmente a la Subsecretaría de Fortalecimiento de Capacidades y Oportunidades en su labor de territorializar las políticas de igualdad en las localidades.</t>
  </si>
  <si>
    <t xml:space="preserve">Reporte de politica publica y acciones adelantadas en conjunto con la secretaria distrital de la mujer y entidades vinculadas al mismo. </t>
  </si>
  <si>
    <t>Es necesario revisar exhaustivamente el Decreto, dado que compila normas de obligatorio cumplimiento para todo el Distrito. Asimismo, se deben precisar las funciones de la Secretaría Distrital de la Mujer (SDMujer) en el marco de la articulación interinstitucional, delimitando claramente sus competencias y alcances.</t>
  </si>
  <si>
    <t>Decreto Único del Sector Integración Social. Compila, unifica y depura disposiciones reglamentarias vigentes del sector.</t>
  </si>
  <si>
    <t>Fortalecer a las organizaciones sociales y de mujeres en las localidades para que incidan y hagan veeduría y control social en los programas de servicios sociales básicos articulados por el decreto.</t>
  </si>
  <si>
    <t>Informes de seguimiento a veedurías ciudadanas promovidas con organizaciones de mujeres, actas de mesas locales e informes de fortalecimiento organizativo.</t>
  </si>
  <si>
    <t>Decreto 648 de 2025 "Por medio del cual se expide el Decreto Único del Sector Planeación funciones de la direccion de diversidad sexual poblaciones y generos Lineamientos de la Política Pública para la garantía plena de los derechos de las personas lesbianas, gay, bisexuales y transgeneristas e Intersexuales - LGBTI - y sobre identidades de género y orientaciones sexuales en el Distrito Capital</t>
  </si>
  <si>
    <t>Decreto Distrital 648 de 2025</t>
  </si>
  <si>
    <t>En las actividades que realiza la Gerencia de mujer y genero del IDPAC.</t>
  </si>
  <si>
    <t>Acciones adelantadas y reportes de la politica publica de la gerencia de mujer y genero</t>
  </si>
  <si>
    <t>Por el cual se establece el plan de igualdad de oportunidades para la equidad de género en el Distrito Capital</t>
  </si>
  <si>
    <t xml:space="preserve"> Acuerdo Distrital 091 de 2003</t>
  </si>
  <si>
    <t xml:space="preserve">Pólitica Pública LGTBI </t>
  </si>
  <si>
    <t xml:space="preserve">Acuerdo Distrital
371 de 2009
</t>
  </si>
  <si>
    <t>Política Pública LGBTI - PPLGBTI
Procesos estratégicos de la PPLGBTI
1. Corresponsabilidad en el ejercicio de derechos, garantizar la participación incidente de las organizaciones sociales LGBTI  a través de los espacios autónomos y reglamentados
2. Comunicación y educación para el cambio cultural "En Bogotá Se Puede Ser", apoyo al festival por la igualdad</t>
  </si>
  <si>
    <t xml:space="preserve">Acta; Formato de Asesoria acompañamiento/ Estructura del IDPAC - SIG 
1. Desarrollo de procesos eleccionarios para el Consejo Consultivo Distrital LGBTI
2. Desarrollo de procesos eleccionarios para el Consejo Consultivo Locales LGBTI
3. Acciones afirmativas y fechas emblemáticas, acompañamiento a las actividades desarrolladas en el marco del festival por la igualdad LGBTI Q+                     Documentación expedida por la Gerencia de Mujer y género. </t>
  </si>
  <si>
    <t>Política Pública de Mujer y Equidad de Género - PPMYEG</t>
  </si>
  <si>
    <t xml:space="preserve">Acuerdo 
584 de 2015 
</t>
  </si>
  <si>
    <t>Política Pública de Mujer y Equidad de Género - PPMYEG
1. Implementación de  la Política Pública de Mujeres y Equidad de Género en el IDPAC, acciones enfoque de género y proceso de transversalización 
2. Acompañamiento a instancias de participación de las mujeres:
- Consejo Consultivo Distrital de Mujeres 
- Comités Operativos Locales de Mujeres y Equidad de Género COLMYG</t>
  </si>
  <si>
    <t>Acta; Formato de Asesoria acompañamiento/ Estructura del IDPAC - SIG 
1. Realización de acciones afirmativas en el marco de fechas emblemáticas para las mujeres en el desarrollo e implementación de la PPMYEG.
2. Oferta institucional a través de los ejes estratégicos de formación, fortalecimiento y promoción</t>
  </si>
  <si>
    <t xml:space="preserve"> Actualización del Sistema Distrital de Protección Integral a las Mujeres Víctimas de Violencias (SOFIA).
</t>
  </si>
  <si>
    <t>Operativización y apoyo a la implementación del Sistema SOFIA, en el marco de las competencias de la Gerencia de Mujer y Género, mediante: i) desarrollo de acciones asociadas a la implementación de la Política Pública de Mujeres y Equidad de Género en el ámbito de las competencias del IDPAC; ii) fortalecimiento y acompañamiento a organizaciones, procesos comunitarios y redes de mujeres para promover su participación, veeduría y control social sobre la implementación del Sistema SOFIA; iii) articulación con la Secretaría Distrital de la Mujer y demás entidades distritales competentes para la implementación de los lineamientos técnicos y operativos del Sistema; y iv) impulso y apoyo a acciones territoriales de sensibilización, prevención e información sobre el derecho de las mujeres a una vida libre de violencias.</t>
  </si>
  <si>
    <t>Actas de asistencia a comités interinstitucionales del Sistema SOFIA, informes de acompañamiento a veedurías ciudadanas y reportes de ejecución de campañas territoriales de prevención.</t>
  </si>
  <si>
    <t>Derechos Fundamentales
Promoción de los derechos de las personas con orientaciones sexuales e identidades de género diversas LGBTIQ +</t>
  </si>
  <si>
    <t xml:space="preserve">Acuerdo
716 de 2018
</t>
  </si>
  <si>
    <t xml:space="preserve">Bogotá Ciudad Libre de Discriminación
1. Procesos de articulación interinstitucional para el desarrollo de acciones con enfoque diferencial por orientación sexual e identidad de género
</t>
  </si>
  <si>
    <t>Acta; Formato de Asesoria acompañamiento/ Estructura del IDPAC - SIG 
1. Acciones afirmativas LGBTI + Q</t>
  </si>
  <si>
    <t>. Lineamientos para el Sistema Distrital de Planeación y garantía de la participación ciudadana en el Distrito Capital.</t>
  </si>
  <si>
    <t>La relación directa se estructura en tres ejes: i) promoción de la participación de mujeres y sectores LGBTIQ+ en las instancias y procesos de planeación participativa; ii) transversalización e inclusión de los enfoques diferencial y de género en la planeación distrital; iii) acompañamiento técnico y metodológico en Encuentros Ciudadanos. Asimismo, en el marco de las competencias asignadas al IDPAC, comprende acciones de formación, fortalecimiento y acompañamiento a las instancias de participación ciudadana en materia de planeación participativa.</t>
  </si>
  <si>
    <t>Informes de acompañamiento técnico a Encuentros Ciudadanos, registros de participación de mujeres y sectores LGBTI en Consejos de Planeación Local (CPL) y caracterización de participantes en fases participativas.</t>
  </si>
  <si>
    <t xml:space="preserve"> Lineamientos para prevenir, atender, rechazar y erradicar la violencia contra concejalas y edilesas en política en el Distrito Capital.</t>
  </si>
  <si>
    <t>Diseñar e impartir programas de formación continua dirigidos a mujeres electas (especialmente edilesas de JAL) en derechos políticos, paridad de género, liderazgo y prevención de la violencia política.</t>
  </si>
  <si>
    <t>Articulación con la Escuela de la Participación en módulos formativos aprobados, listados de asistencia de edilesas a procesos de formación continua y reportes institucionales de evaluación del programa.</t>
  </si>
  <si>
    <t xml:space="preserve">Objeto, estructura organizacional y funciones del Instituto Distrital de la Participación y Acción Comunal (IDPAC).
</t>
  </si>
  <si>
    <t>Junta Directiva IDPAC</t>
  </si>
  <si>
    <t>Define las funciones misionales de la Gerencia de Mujer y Género: i) Implementación de programas orientados a la población de Mujer y Géneros; ii) Fortalecimiento organizacional; iii) Incremento de la participación; iv) Sistematización y diagnóstico de procesos locales de género; v) Formación y articulación de fundamentos conceptuales y prácticos para la PPMYG mediante redes públicas, privadas y ONG.</t>
  </si>
  <si>
    <t>Plan de Acción Anual de la dependencia, diagnósticos territoriales de género, bases de datos actualizadas de actores y organizaciones de mujeres y LGBTI.</t>
  </si>
  <si>
    <t>Acuerdo IDPAC 002 de 2007, modificado por los Acuerdos IDPAC 006 de 2007 y 004 de 2008.</t>
  </si>
  <si>
    <t xml:space="preserve"> Reglamento Interno del Consejo Consultivo Distrital LGBTI.
</t>
  </si>
  <si>
    <t>Consejo Consultivo Distrital LGBTI</t>
  </si>
  <si>
    <t>Regula el funcionamiento y procesos de elección de la instancia. La Gerencia de Mujer y Género cumple el rol institucional de apoyo técnico y metodológico a dicho espacio de participación.</t>
  </si>
  <si>
    <t>Actas de sesiones de apoyo técnico, cronogramas institucionales y metodologías operativas desarrolladas para la elección del Consejo Consultivo LGBTI.</t>
  </si>
  <si>
    <t>Resolucion 489 de 2015"Por medio de la cual se establece la estructura del Plan de Igualdad de Oportunidades para las Mujeres y la Equidad de Género en Bogotá D.C., y se dictan otras disposiciones"</t>
  </si>
  <si>
    <t xml:space="preserve">Resolucion 489 de 2015
</t>
  </si>
  <si>
    <t xml:space="preserve">Secretaria Distrital de la mujer </t>
  </si>
  <si>
    <t>Acciones adelantadas por la Gerencia de mujer y Genero</t>
  </si>
  <si>
    <t xml:space="preserve">Estructura del Plan de acción para la protección integral de las mujeres en ejercicio de la prostitución.
</t>
  </si>
  <si>
    <t>Secretaría Distrital de la Mujer</t>
  </si>
  <si>
    <t>Promover procesos de formación social y política que potencien el liderazgo colectivo y la capacidad de incidencia en políticas públicas. Articular procesos que potencien la capacidad de emprendimiento de las mujeres que deseen dejar el ejercicio de la prostitución.</t>
  </si>
  <si>
    <t>Planillas de asistencia a procesos de formación política, actas y acuerdos interinstitucionales de articulación para el fortalecimiento de emprendimientos productivos.</t>
  </si>
  <si>
    <t xml:space="preserve">Adopción del Ecosistema de Innovación y Fortalecimiento del Tejido Social de Bogotá y actualización de la Ruta de Fortalecimiento.
</t>
  </si>
  <si>
    <t>Instituto Distrital de la Participación y Acción Comunal -IDPAC</t>
  </si>
  <si>
    <t>Adopta el Ecosistema e innovación y regula la Ruta de Fortalecimiento (caracterización, registro y consolidación). La Gerencia evalúa y apoya técnica, jurídica y metodológicamente a las organizaciones sociales.</t>
  </si>
  <si>
    <t>Fichas de caracterización en la Ruta de Fortalecimiento, registros de organizaciones en la plataforma del Ecosistema e informes de asistencia técnica expedidos.</t>
  </si>
  <si>
    <t xml:space="preserve"> Orientaciones para el proceso de elección de miembros de los Consejos de Planeación Local (CPL).</t>
  </si>
  <si>
    <t>Secretaría de Gobierno, Secretaría de Planeación y el Instituto Distrital de la Participación y Acción Comunal-  IDPAC</t>
  </si>
  <si>
    <t>En el marco de las orientaciones contenidas en la Circular y de las competencias de la Gerencia: i) promoción de la participación local; ii) acompañamiento y asistencia técnica a organizaciones de mujeres y sectores LGBTI; y iii) promoción de los principios de equidad de género e inclusión de la diversidad sexual en los procesos participativos locales, particularmente en relación con la participación y representación de estas organizaciones en los Consejos de Planeación Local. Su aplicación deberá entenderse en concordancia con el marco normativo vigente del Sistema Distrital de Planeación.</t>
  </si>
  <si>
    <t>Actas de asistencia técnica territorial, listados de candidatos/as inscritos de sectores diferenciados e informes institucionales de garantía de equidad en la conformación de CPL.</t>
  </si>
  <si>
    <t xml:space="preserve">Lineamientos generales para el uso de la plataforma VOTEC en la elección del Consejo Consultivo Distrital LGBT (2026-2028).
</t>
  </si>
  <si>
    <t>Fija lineamientos para procesos electorales de participación diferencial, orientando el uso del sistema VOTEC en los comicios del Consejo Consultivo LGBT y su articulación.</t>
  </si>
  <si>
    <t>Reportes consolidados del sistema VOTEC, actas de escrutinio e informes institucionales de caracterización de votantes y consejeros electos.</t>
  </si>
  <si>
    <t>CONPES D.C. 11 de 2019 -Política Pública de Actividades Sexuales Pagadas (PPASP) </t>
  </si>
  <si>
    <t xml:space="preserve">CONPES 11 de 2019 </t>
  </si>
  <si>
    <t>Consejo Distrital de Política Económica y Social del Distrito Capital</t>
  </si>
  <si>
    <t>Acciones de política pública dentro de los planes de acció territoriales e intitucional del IDPAC, en ejercicio del derecho a la participación de personas y comunidades que ejercen ASP.</t>
  </si>
  <si>
    <t>Acta; Formato de Asesoria acompañamiento
1. Acciones reportadas política pública</t>
  </si>
  <si>
    <t>El CONPES 14 de 2020 – Política Pública de Mujeres y Equidad de Género 2020–2030 es el documento mediante el cual el Distrito establece los lineamientos, objetivos y acciones para garantizar los derechos de las mujeres y avanzar en la equidad de género en Bogotá durante el periodo 2020-2030.</t>
  </si>
  <si>
    <t xml:space="preserve">CONPES 14  de 2020
</t>
  </si>
  <si>
    <t>Orienta la incorporación del enfoque de género en las estrategias, programas y procesos de participación ciudadana adelantados por el IDPAC, promoviendo el fortalecimiento del liderazgo, la organización social y la participación incidente de las mujeres en las instancias y mecanismos de participación del Distrito.</t>
  </si>
  <si>
    <t>CONPES D.C. 16 de 2021 – Política Pública para la Garantía Plena de los Derechos de las Personas LGBTI.
Garantizar el reconocimiento, respeto, protección y ejercicio pleno de los derechos de las personas con orientaciones sexuales e identidades de género diversas, mediante acciones institucionales coordinadas en el Distrito.</t>
  </si>
  <si>
    <t>CONPES 16 de 2021</t>
  </si>
  <si>
    <t>Orienta la incorporación del enfoque diferencial por orientaciones sexuales e identidades de género en las acciones, estrategias, instancias y procesos de participación ciudadana adelantados por el IDPAC, así como el fortalecimiento de la participación de los sectores sociales LGBTI en Bogotá.</t>
  </si>
  <si>
    <t>Formación en capacidades Democráticas</t>
  </si>
  <si>
    <t>Gerencia de Escuela de Participación</t>
  </si>
  <si>
    <t>Sistema Distrital de Participación Ciudadana – Formación en capacidades democráticas</t>
  </si>
  <si>
    <t>Decreto Unico Sectorial 642 de 2025.</t>
  </si>
  <si>
    <r>
      <t xml:space="preserve">Disposiciones correspondientes al Sistema Distrital de Participación Ciudadana, específicamente las relacionadas con la </t>
    </r>
    <r>
      <rPr>
        <sz val="11"/>
        <rFont val="Calibri"/>
        <family val="2"/>
        <scheme val="minor"/>
      </rPr>
      <t>Formación en Capacidades Democráticas como instrumento transversal del Sistema.</t>
    </r>
  </si>
  <si>
    <t xml:space="preserve">Implementación de la Escuela Distrital de Participación - Proyecto de inversión 7688 - Fortalecimiento de capacidades democráticas de la ciudadanía para una participación incidente y la gobernanza, con enfoque de innovación social, en Bogotá, Ficha EBI.
</t>
  </si>
  <si>
    <t>Inicialmente el Decreto 448 de 2007, luego se actualizó el Sistema Distrital de Participación Ciudadana con el Decreto 606 de 2023 el cual fue compilado en el
DUS GOBIERNO D. 642 de 2025.</t>
  </si>
  <si>
    <t>Política Pública de Participación Incidente del Distrito Capital 2023-2034 – Estrategia de Formación</t>
  </si>
  <si>
    <t>Secretaria de Gobierno</t>
  </si>
  <si>
    <t>articulo 108 y siguientes</t>
  </si>
  <si>
    <t xml:space="preserve"> Estrategia de Formación. Esta estrategia tiene como objetivo fortalecer las capacidades democráticas de las personas para la participación incidente y la gobernanza a través de la consolidación de un núcleo común de formación que brinde herramientas teóricas, metodológicas y de acción para incrementar su interés e incidencia propositiva y crítica en los asuntos públicos de ciudad.
La Escuela de Participación del Instituto Distrital de la Participación y Acción Comunal -IDPAC-, a través de su plataforma virtual, consolidará la oferta formativa que en materia de participación y fortalecimiento de las capacidades democráticas se diseñe e implemente a nivel distrital.</t>
  </si>
  <si>
    <t>El Decreto Distrital 456 de 2008 fue recogigo por el Decreto Único
Sectorial 642 de 2025 TÍTULO 5 POLÍTICA PÚBLICA DE PARTICIPACIÓN INCIDENTE DEL DISTRITO CAPITAL, capitulo 2, articulo 108 y siguientes</t>
  </si>
  <si>
    <t xml:space="preserve">Formación en capacidades Democráticas, </t>
  </si>
  <si>
    <t>Presupuestos Participativos – Formación ciudadana y generación de capacidades</t>
  </si>
  <si>
    <t>articulo 217 y siguientes</t>
  </si>
  <si>
    <t>El Instituto Distrital de la Participación y Acción Comunal realizará la coordinación con Alcaldías Locales, Consejo de Planeación Local e instancias y organizaciones sociales para la convocatoria y difusión amplia del proceso. A su vez, tendrá bajo su responsabilidad el proceso de formación ciudadana y generación de capacidades en presupuestos participativos.</t>
  </si>
  <si>
    <t>LIBRO 3 RÉGIMEN REGLAMENTARIO DEL SECTOR, PARTE 2
REGULACIÓN ESPECIFICA, TÍTULO 1 GESTIÓN PÚBLICA Y GOBERNABILIDAD LOCAL, CAPITULO 7 DIPOSICIONES ESPECÍFICAS DE LOS FONDOS DE DESARROLLO LOCAL, SUBCAPÍTULO 3 PRESUPUESTOS PARTICIPATIVOS, ARTICULO 217 Y SIGUIENTES</t>
  </si>
  <si>
    <t>Política Pública de mujeres y equidad de género en el Distrito Capital</t>
  </si>
  <si>
    <t>Decreto Unico Sectorial 643 de 2025</t>
  </si>
  <si>
    <t>Numero de procesos de formación en participación ciudadana y liderazgos de las mujeres, incidencia política y control social</t>
  </si>
  <si>
    <t xml:space="preserve">Seguimiento a reportes de política pública de compromisos de la Gerencia Escuela de Participación. 
Los reportes de cumplimiento de los compromisos de gerencia Escuela se entregan a la oficina de planeación donde consolidan y envían la respuesta oficial de cumplimiento. </t>
  </si>
  <si>
    <t>El Decreto 166 de 2010 fue derogado por el art. 90, Decreto
Único Sectorial 643 de 2025.</t>
  </si>
  <si>
    <t>Plan de Gestión Ambiental
 - PGA 2023-2038</t>
  </si>
  <si>
    <t>Decreto 646 de 2025</t>
  </si>
  <si>
    <t>Libro 3, Parte 2, Título 6, Capítulo 1, artículos 177 y ss</t>
  </si>
  <si>
    <t>Seguimiento institucional a los compromisos ambientales que correspondan a la Gerencia Escuela de Participación en el marco del Plan de Gestión Ambiental del Distrito – PGA 2023-2038.
La Gerencia reporta a la Oficina Asesora de Planeación la información relacionada con las acciones, actividades o aportes institucionales vinculados al cumplimiento de los lineamientos ambientales distritales, para su consolidación y reporte en los instrumentos de seguimiento de política pública y gestión ambiental del IDPAC.</t>
  </si>
  <si>
    <t>Inicialmente el Decreto Distrital 456 de 2008 fue Derogado por el art. 17 Decreto Distrital 593 de 2023 y este último fue compilado en el DUS 646 de 2025</t>
  </si>
  <si>
    <t>Estructura organizacional y funciones de la Gerencia Escuela de Participación</t>
  </si>
  <si>
    <t>Junta Directiva del Instituto Distrital de la Participación y Acción Comunal – IDPAC</t>
  </si>
  <si>
    <t xml:space="preserve">articulo 18 </t>
  </si>
  <si>
    <t>actividades de formación desarrolladas por la Gerencia Escuela de Participación</t>
  </si>
  <si>
    <t>Acuerdo 584 de 2015</t>
  </si>
  <si>
    <t>ACUERDO 878 DE 2023</t>
  </si>
  <si>
    <t>articulado en general</t>
  </si>
  <si>
    <t>El Instituto Distrital de la Participación y Acción Comunal - IDPAC fortalecerá el proceso de formación y acompañará el soporte operativo necesario para el desarrollo de los encuentros ciudadanos.</t>
  </si>
  <si>
    <t>Modelo de Gestión Territorial del IDPAC – formación y actualización de los equipos territoriales</t>
  </si>
  <si>
    <r>
      <t>Artículos 7, 9 y 11</t>
    </r>
    <r>
      <rPr>
        <sz val="11"/>
        <rFont val="Calibri"/>
        <family val="2"/>
        <scheme val="minor"/>
      </rPr>
      <t>, en lo relacionado con las responsabilidades de la Gerencia Escuela de Participación</t>
    </r>
  </si>
  <si>
    <t>Estrategia de formación del equipo territorial; procesos de formación y actualización; metodologías y contenidos diseñados por la Gerencia Escuela; registros de asistencia, actividades de formación, soportes de la estrategia y demás evidencias de su implementación.</t>
  </si>
  <si>
    <t>Política Pública de Transparencia, Integridad y No Tolerancia con la Corrupción</t>
  </si>
  <si>
    <t>CONPES 01 DE 2019</t>
  </si>
  <si>
    <t xml:space="preserve">Consejo Distrital de Política Económica y Social del Distrito Capital </t>
  </si>
  <si>
    <t>Ciudadanos formados en los procesos de participación y control social para la lucha contra la corrupción a nivel distrital y local que incorporen el enfoque poblacional diferencial</t>
  </si>
  <si>
    <t>Política Pública de Juventud para Bogotá D.C. 2018-2030</t>
  </si>
  <si>
    <t>CONPES 08 2019 - 2030</t>
  </si>
  <si>
    <t>Procesos de formación para jóvenes</t>
  </si>
  <si>
    <t>Política Pública de Libertades Fundamentales de Religión, Culto y Conciencia.</t>
  </si>
  <si>
    <t>CONPES 12 2019-2028</t>
  </si>
  <si>
    <t>Número de eventos de capacitación a Lideres y Lideresas de Entidades Religiosas (ER) y Organizaciones del Sector Religioso (OSR) en participación ciudadana y resolución de conflictos.</t>
  </si>
  <si>
    <t>Política Pública de Educación Ambiental</t>
  </si>
  <si>
    <t>Plan de acción - Política pública. Conpes 13 de 2019</t>
  </si>
  <si>
    <t>Número de encuentros de educación ambiental realizados</t>
  </si>
  <si>
    <t>Política Pública para la garantía plena de los derechos de las personas lesbianas, gay, bisexuales, transgeneristas e intersexuales - LGBTI (2022-2032)</t>
  </si>
  <si>
    <t>CONPES 16 2021-2032</t>
  </si>
  <si>
    <t xml:space="preserve">Curso de formación para personas LGBTI sobre control social y participación incidente </t>
  </si>
  <si>
    <t>Política Pública de Infancia y Adolescencia (2023-2033)</t>
  </si>
  <si>
    <t>Plan de acción - Política pública CONPES D.C. 27 de 2023</t>
  </si>
  <si>
    <t>Consejo Distrital de Política Económica y Social</t>
  </si>
  <si>
    <t>Porcentaje de Consejos Consultivos Locales de Niños, Niñas y Adolescentes que se beneficiaron de procesos de formación.</t>
  </si>
  <si>
    <t>Política Pública de Ruralidad del Distrito Capital (2019-2030</t>
  </si>
  <si>
    <t>CONPES 41 2023-2038</t>
  </si>
  <si>
    <t>Porcentaje de redes sociales fortalecidas para su funcionamiento y promoción  en el territorio rural del D.C.</t>
  </si>
  <si>
    <t>Política Pública para los pueblos indígenas de Bogotá D.C 2024-2035</t>
  </si>
  <si>
    <t>CONPES 37 2024-2035</t>
  </si>
  <si>
    <t xml:space="preserve">Personas formadas y procesos de formación </t>
  </si>
  <si>
    <t>Política Pública Distrital para el reconocimiento de la diversidad cultural, garantía, protección y el restablecimiento de los derechos de la población raizal en Bogotá  2024-2036</t>
  </si>
  <si>
    <t>CONPES 38 2024-2036</t>
  </si>
  <si>
    <t>Política Pública Distrital para el Reconocimiento de la Diversidad Cultural y la Garantía de los Derechos de los Afrodescendientes. 2024-2036</t>
  </si>
  <si>
    <t>CONPES 39 2024 2036</t>
  </si>
  <si>
    <t>Personas formadas y procesos de formación</t>
  </si>
  <si>
    <t>Política Pública Distrital para el grupo étnico RROM o Gitano en el Distrito Capital 2024-2036.</t>
  </si>
  <si>
    <t>CONPES 40 2024-2036</t>
  </si>
  <si>
    <t>Estrategia de Formación y Pedagogía del proceso de Presupuestos Participativos – Planes de Desarrollo Locales 2025-2028</t>
  </si>
  <si>
    <t>Secretaría Distrital de Planeación – Secretaría Distrital de Gobierno – Instituto Distrital de la Participación y Acción Comunal – IDPAC</t>
  </si>
  <si>
    <t>Numeral 3 – Estrategia de Formación y Pedagogía del Proceso</t>
  </si>
  <si>
    <t>Cursos-taller desarrollados por la Gerencia Escuela; inscripciones; registros de asistencia; certificaciones; contenidos y herramientas pedagógicas; jornadas de formación y réplicas formativas; reportes de ejecución de la estrategia de formación en Presupuestos Participativos</t>
  </si>
  <si>
    <t>Gerencia de Proyectos</t>
  </si>
  <si>
    <t>Por la cual se dictan normas para modernizar la organización y el funcionamiento de los municipios</t>
  </si>
  <si>
    <t xml:space="preserve">
Ley 1551 de 2012 </t>
  </si>
  <si>
    <t xml:space="preserve">Articulo 6 en sus Parágrafos 3 y 4 - Convenios Solidarios. </t>
  </si>
  <si>
    <t>Se utiliza como parte del soporte jurídico de  la Justificación de los contratos o modificaciones contractuales que se radican en Gestión Contractual.</t>
  </si>
  <si>
    <t>“Por la cual se dictan disposiciones en materia de promoción y protección del derecho a la participación democrática”</t>
  </si>
  <si>
    <t xml:space="preserve">
La Ley Estatutaria 1757  De 2015 </t>
  </si>
  <si>
    <t>Arts 89,94, 98, 102 y 104.</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</si>
  <si>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t>
  </si>
  <si>
    <t>Arts 63 y 95 ( modificado por el artículo 372 de la Ley 2294 de 2023)</t>
  </si>
  <si>
    <t>Decreto Distrital 642 de 2025</t>
  </si>
  <si>
    <t xml:space="preserve">
Alcaldía Mayor de Bogotá D.C.</t>
  </si>
  <si>
    <t>Libro 2 Políticas públicas, parte 2, Título 5 Política pública de participación incidente del Distrito Capital - Art. 102 y ss.
Parte 3, Título 6 Participación ciudadana, Art. 499 y ss.</t>
  </si>
  <si>
    <t>Determina el objeto, la estructura organizacional y las funciones del Instituto Distrital de la Participación y Acción Comunal.</t>
  </si>
  <si>
    <t xml:space="preserve">
Acuerdo 2 de 2007 </t>
  </si>
  <si>
    <t xml:space="preserve">
Artículo 16 </t>
  </si>
  <si>
    <t>Gerencia de Instancias y Mecanismos de Participación</t>
  </si>
  <si>
    <t>Derecho fundamental a la participación ciudadana</t>
  </si>
  <si>
    <t>Arts. 1,2,40,103,209 y 270</t>
  </si>
  <si>
    <t>Implementación de estrategias institucionales de participación y fortalecimiento de instancias</t>
  </si>
  <si>
    <t>Base constitucional del sistema de participación</t>
  </si>
  <si>
    <t>Régimen especial de Bogotá y participación ciudadana local</t>
  </si>
  <si>
    <t>Arts. 6, 60, 69, 76 y 95</t>
  </si>
  <si>
    <t>Promoción y acompañamiento de la participación ciudadana y comunitaria en el ámbito local; articulación con Juntas Administradoras Locales e instancias de participación</t>
  </si>
  <si>
    <t>Estatuto Orgánico de Bogotá – participación y organización comunitaria en las localidades</t>
  </si>
  <si>
    <t>Planeación del desarrollo</t>
  </si>
  <si>
    <t>Ley 152 de 1994</t>
  </si>
  <si>
    <t>Art. 3 literal g), y arts. 33, 34, 35, 36 y 37</t>
  </si>
  <si>
    <t>Espacios de participación en la formulación, aprobación, seguimiento y evaluación de los planes de desarrollo; articulación con las instancias territoriales de planeación.</t>
  </si>
  <si>
    <t>Planeación participativa; participación de la ciudadanía y Consejos Territoriales de Planeación</t>
  </si>
  <si>
    <t>Mecanismos de participación ciudadana</t>
  </si>
  <si>
    <t>Ley 134 de 1994</t>
  </si>
  <si>
    <t>Art 1,2,3,9 y 32</t>
  </si>
  <si>
    <t>Procesos de pedagogía y fortalecimiento de mecanismos de participación</t>
  </si>
  <si>
    <t>Aplicar en concordancia con  la Ley 1757 dE 2015</t>
  </si>
  <si>
    <t>Participación en la gestión pública</t>
  </si>
  <si>
    <t xml:space="preserve">Arts. 3, 32, 33 , 34 y 35 </t>
  </si>
  <si>
    <t>Espacios participativos</t>
  </si>
  <si>
    <t>Gestión pública</t>
  </si>
  <si>
    <t>Veedurías ciudadanas</t>
  </si>
  <si>
    <t>Ley 850 de 2003</t>
  </si>
  <si>
    <t>Arts. 1 a 6, 15, 16 y 21, conforme a las modificaciones de la Ley 1757 de 2015</t>
  </si>
  <si>
    <t>Procesos de formación, asesoría y acompañamiento relacionados con veedurías ciudadanas y control social</t>
  </si>
  <si>
    <t>Veedurías ciudadanas y control social a lo público</t>
  </si>
  <si>
    <t>Código de Procedimiento Administrativo</t>
  </si>
  <si>
    <t>Arts. 3.5,34,35 y 37</t>
  </si>
  <si>
    <t>Aplicación de procedimientos administrativos</t>
  </si>
  <si>
    <t>Estatuto anticorrupción</t>
  </si>
  <si>
    <t>articulo 78</t>
  </si>
  <si>
    <t>Aplicación de controles institucionales</t>
  </si>
  <si>
    <t>Integridad pública</t>
  </si>
  <si>
    <t>Acceso a la información pública</t>
  </si>
  <si>
    <t>Arts.3,6,7,9,11 y 19.</t>
  </si>
  <si>
    <t>Publicación de información institucional</t>
  </si>
  <si>
    <t>Garantiza acceso a la informacion en procesos participativos</t>
  </si>
  <si>
    <t>Participación democrática y control social a lo público</t>
  </si>
  <si>
    <t>Arts. 1, 2, 3, 5, 8, 60 a 65 y 77 a 78; en lo pertinente, art. 104</t>
  </si>
  <si>
    <t>Acompañamiento técnico a instancias de participación, promoción del derecho a la participación y fortalecimiento del control social</t>
  </si>
  <si>
    <t>Norma estatutaria principal sobre promoción y protección del derecho a la participación democrática y control social a lo público</t>
  </si>
  <si>
    <t>Procedimiento administrativo – derecho de petición</t>
  </si>
  <si>
    <t>Arts. 1, 13, 14, 15 y 16</t>
  </si>
  <si>
    <t>Gestión y respuesta de peticiones verbales y escritas relacionadas con las funciones de la Gerencia</t>
  </si>
  <si>
    <t>Regulación del derecho de petición aplicable a solicitudes y consultas dirigidas al IDPAC, en concordancia con el artículo 17 del Acuerdo IDPAC 002 de 2007</t>
  </si>
  <si>
    <t>Comisión Intersectorial de la Participación en el Distrito Capital</t>
  </si>
  <si>
    <t>Art. 2, en cuanto actualiza la integración de la Comisión Intersectorial de la Participación; en concordancia con la regulación vigente de la CIP</t>
  </si>
  <si>
    <t>Participación del IDPAC en la Comisión Intersectorial de la Participación y articulación interinstitucional en materia de participación ciudadana</t>
  </si>
  <si>
    <t>La Dirección del IDPAC integra la CIP; la Secretaría Técnica está a cargo de la Subdirección de Promoción de la Participación. La Gerencia apoya la articulación de los asuntos de su competencia.</t>
  </si>
  <si>
    <t>Sistema Distrital de Participación Ciudadana e instancias de participación</t>
  </si>
  <si>
    <t>Arts. 499, 500, 508, 509, 510, 511, 522, 526, 527, 529, 534, 535, 536, 539, 540 y 541</t>
  </si>
  <si>
    <t>Articulación, seguimiento y racionalización de instancias de participación; apoyo a la implementación del Sistema Distrital de Participación Ciudadana y de la Jornada Única de Elección Ciudadana</t>
  </si>
  <si>
    <t>Decreto Único Sectorial del Sector Gobierno; fundamento vigente del Sistema Distrital de Participación Ciudadana y de la reorganización y racionalización de instancias</t>
  </si>
  <si>
    <t>Reforma administrativa del Distrito</t>
  </si>
  <si>
    <t xml:space="preserve">Arts.2,4,38 ,39 y 53 </t>
  </si>
  <si>
    <t>Cumplimiento de funciones institucionales</t>
  </si>
  <si>
    <t>Base institucional</t>
  </si>
  <si>
    <t>Jornada Única de Elección Ciudadana – JUEC</t>
  </si>
  <si>
    <t>Reglamentación y coordinación de la JUEC: reglas generales del proceso electoral, cronograma, postulación, votación, escrutinio y reclamaciones; la Resolución 161 de 2025 modifica los artículos 33 y 38</t>
  </si>
  <si>
    <t>Planeación y coordinación de los procesos electorales de las instancias de participación; uso y soporte del sistema VOTEC y articulación con entidades responsables</t>
  </si>
  <si>
    <t>La Resolución 133 de 2025 desarrolla la JUEC y la Resolución 161 de 2025 modifica disposiciones específicas. La referencia al Decreto 606 de 2023 debe entenderse armonizada con el Decreto 642 de 2025, que lo derogó y compiló.</t>
  </si>
  <si>
    <t>Modelo de gestión territorial del IDPAC</t>
  </si>
  <si>
    <t>Aplicación del modelo de gestión territorial para fortalecer y promover la participación ciudadana en los territorios urbano y rural y articular las acciones institucionales con los planes de desarrollo y políticas públicas</t>
  </si>
  <si>
    <t>Planes y agendas de gestión territorial, asistencias técnicas, articulaciones con alcaldías locales e informes de seguimiento</t>
  </si>
  <si>
    <t>Adopta el modelo de gestión territorial del IDPAC y deroga la Resolución 036 de 2024</t>
  </si>
  <si>
    <t>Racionalización de instancias de participación no formales del Distrito Capital</t>
  </si>
  <si>
    <t>Arts. 1, 2, 3 y 4, en lo relacionado con la racionalización de instancias no formales, actualización del inventario y comunicación a las Alcaldías Locales</t>
  </si>
  <si>
    <t>Actualización del Inventario de Instancias de Participación, exclusión de las instancias racionalizadas y comunicaciones a las Alcaldías Locales</t>
  </si>
  <si>
    <t>Desarrolla el artículo 541 del Decreto 642 de 2025 y asigna expresamente a la Gerencia de Instancias y Mecanismos de Participación las gestiones técnicas y administrativas para actualizar el inventario</t>
  </si>
  <si>
    <t>Ecosistema de Innovación y Fortalecimiento del Tejido Social de Bogotá; actualización del Modelo y la Ruta de Fortalecimiento</t>
  </si>
  <si>
    <t>Arts. 2, 3, 6, 7, 10 y 11, en lo relacionado con fortalecimiento, asistencia técnica, seguimiento y participación de la Gerencia en el espacio de articulación del Ecosistema</t>
  </si>
  <si>
    <t>Participación de la Gerencia en el Espacio de Articulación; acciones de fortalecimiento, asistencia técnica, seguimiento técnico y metodológico y articulación institucional</t>
  </si>
  <si>
    <t>Adopta el Ecosistema y actualiza el Modelo y la Ruta de Fortalecimiento; deroga integralmente la Resolución 165 de 2025. La Gerencia integra el Espacio de Articulación del Ecosistema.</t>
  </si>
  <si>
    <t>Gerencia de Etnias</t>
  </si>
  <si>
    <t xml:space="preserve">Constitución Política de colombia </t>
  </si>
  <si>
    <t>Arts. 1, 2, 7, 13, 40, 70, 93 y concordantes. Reconocimiento de diversidad étnica y cultural, igualdad, participación y protección de derechos.</t>
  </si>
  <si>
    <t>Actas, informes, registros de asistencia, registros fotográficos, matrices de seguimiento, productos CONPES y demás soportes que acrediten la implementación o acompañamiento.</t>
  </si>
  <si>
    <t>Por medio de la cual se aprueba “La Convención Internacional sobre la Eliminación de todas las formas de Discriminación Racial”, adoptado por la Asamblea General de las Naciones Unidas en Resolución 2106 (XX) del 21 de diciembre de 1965, y abierta a la firma el 7 de marzo de 1966</t>
  </si>
  <si>
    <t xml:space="preserve">Artículo 1 de la Ley 22 de 1981 y artículos 1, 2, 5 y 6 de la Convención aprobada mediante dicha ley. </t>
  </si>
  <si>
    <t>Complementa los artículos 7 y 13 de la Constitución y la Ley 1482 de 2011.</t>
  </si>
  <si>
    <t>Por medio de la cual se aprueba el Convenio número 169 sobre pueblos indígenas y tribales en países independientes, adoptado por la 76a. reunión de la Conferencia General de la O.I.T., Ginebra 1989</t>
  </si>
  <si>
    <t>Convenio 169 sobre pueblos indígenas y tribales; participación, consulta y medidas de protección cultural.</t>
  </si>
  <si>
    <t>Por la cual se desarrolla el artículo transitorio 55 de la Constitución Política.</t>
  </si>
  <si>
    <t xml:space="preserve"> Arts. 3 (principios de reconocimiento y protección), 47 (medidas para el desarrollo económico y social respetando la cultura), 48 (participación en instancias de planeación), 49 (participación de representantes de las comunidades en planes, programas y proyectos) y 50 (participación en procesos de investigación). Su aplicación se relaciona con participación, fortalecimiento organizativo, concertación y acompañamiento a comunidades negras, afrocolombianas, raizales y palenqueras.</t>
  </si>
  <si>
    <t xml:space="preserve">Acta, registro fotográfico de acompañamiento técnico al espacio y respuestas a los requerimientos realizados </t>
  </si>
  <si>
    <t>Articulos  6 y  7</t>
  </si>
  <si>
    <t xml:space="preserve"> Modificada por la Ley 2160 de 2021</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</si>
  <si>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</si>
  <si>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Articulos 1,  2 , 4 y 13</t>
  </si>
  <si>
    <t>modificada por la Ley 1185 de 2008</t>
  </si>
  <si>
    <t>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t>
  </si>
  <si>
    <t xml:space="preserve">Ley 1381 de 2010 
</t>
  </si>
  <si>
    <t xml:space="preserve">Articulos 3, 4 , 5 y 8 </t>
  </si>
  <si>
    <t xml:space="preserve">no registra observación </t>
  </si>
  <si>
    <t>Por el cual se regula la creación de las asociaciones de Cabildos y/o Autoridades Tradicionales Indígenas</t>
  </si>
  <si>
    <t>Artículos 1 a 6, 11 y 12.</t>
  </si>
  <si>
    <t>Los artículos 11, 12 y 14 fueron modificados por el artículo 35 de la Ley 962 de 2005. El Decreto 252 de 2020 adicionó un parágrafo al artículo 10 y el artículo 14A, precisando que las referencias a la Dirección General de Asuntos Indígenas del Ministerio de Gobierno corresponden actualmente a la Dirección de Asuntos Indígenas, Rom y Minorías del Ministerio del Interior. La aplicación para la Gerencia es de orientación, acompañamiento y fortalecimiento; no comprende funciones de registro, reconocimiento o certificación.</t>
  </si>
  <si>
    <t>Por el cual se dicta el Régimen Especial para el Distrito Capital de Santafé de Bogotá</t>
  </si>
  <si>
    <t xml:space="preserve">articulos 6 y 60 numerales 1 y 2 </t>
  </si>
  <si>
    <t>No se registra observaciones</t>
  </si>
  <si>
    <t xml:space="preserve"> “Por medio del cual se crea y reglamenta el Consejo Distrital y los Consejos Locales de Comunidades Negras, Afrocolombianas, Raizales y Palenqueras.”</t>
  </si>
  <si>
    <t xml:space="preserve">Decreto 248 de 2015
</t>
  </si>
  <si>
    <t>Artículos 18 a 23</t>
  </si>
  <si>
    <t>Los artículos 1 a 17 fueron derogados por el artículo 14 del Decreto Distrital 474 de 2019. Permanecen vigentes los artículos 18 a 24, correspondientes a las instancias locales; no obstante, el artículo 19 fue modificado por el artículo 13 del Decreto 474 de 2019. Asimismo, el artículo 10 de este último decreto cambió su denominación de “Consejos Locales” a “Comisiones Consultivas Locales de Comunidades Negras, Afrocolombianas, Raizales y Palenqueras”.</t>
  </si>
  <si>
    <t xml:space="preserve"> "Por el cual se crea el Consejo Consultivo y de Concertación para los Pueblos Indígenas en Bogotá D.C "</t>
  </si>
  <si>
    <t>Decreto 612 de 2015</t>
  </si>
  <si>
    <t xml:space="preserve">articulo 2, 3 y 8 </t>
  </si>
  <si>
    <t>reglametnado por la Resolución 546 de 2019</t>
  </si>
  <si>
    <t>Por el cual se crea el consejo consultivo y de concertación para el Pueblo Rrom o Gitano de la Kumpania de Bogotá, D.C</t>
  </si>
  <si>
    <t xml:space="preserve">DECRETO 817 DE 2019
</t>
  </si>
  <si>
    <r>
      <t>Artículos 2, 3, 6, 10, 12, 13 y 14.</t>
    </r>
    <r>
      <rPr>
        <sz val="11"/>
        <rFont val="Calibri"/>
        <family val="2"/>
        <scheme val="minor"/>
      </rPr>
      <t xml:space="preserve"> </t>
    </r>
  </si>
  <si>
    <t>Por medio del cual se crea la comisión Consultiva de las Comunidades Negras, Afrocolombianas, Raizales y Palenqueras de Bogotá, D.C., y se dictan otras disposiciones</t>
  </si>
  <si>
    <t>Decreto 474 de 2019</t>
  </si>
  <si>
    <t xml:space="preserve">Artículos 2 numeral 4, 3, 6, 10, 11 parágrafo, 12 y 13. </t>
  </si>
  <si>
    <t xml:space="preserve">"Por medio del cual se actualiza el Consejo Consultivo de Mujeres de Bogotá, se estructuran los espacios que lo componen, se define el mecanismo de coordinación de la instancia, y se dictan otras disposiciones" (...)
</t>
  </si>
  <si>
    <t xml:space="preserve">Decreto 364 de 2021
</t>
  </si>
  <si>
    <t>artículos 5, 25 parágrafo 1 y 26 parágrafo 1, modificados por los artículos 1, 2 y 3 del Decreto Distrital 304 de 2023</t>
  </si>
  <si>
    <t>Los artículos 5, 25, 26 y 27 fueron modificados por los artículos 1 a 4 del Decreto Distrital 304 de 2023.</t>
  </si>
  <si>
    <t>Artículos 373, 374, 377, 378, 384, 385, 375, 376, 387 a 390 y 391 a 394</t>
  </si>
  <si>
    <t>Acta, registro fotográfico de acompañamiento técnico al espacio y respuestas a los requerimientos realizados</t>
  </si>
  <si>
    <t>Por medio del cual se expide el Decreto Único del Sector Cultura, Recreación y Deporte</t>
  </si>
  <si>
    <t xml:space="preserve">Decreto 649 de 2025
</t>
  </si>
  <si>
    <t>Alcadía Mayor de Bogotá</t>
  </si>
  <si>
    <t>Artículos 99, 109 numeral 3.1.A, 133 y 134</t>
  </si>
  <si>
    <t>Por el cual se dictan normas básicas sobre la estructura, organización y funcionamiento de los organismos y de las entidades de Bogotá, Distrito Capital, y se expiden otras disposiciones</t>
  </si>
  <si>
    <t>Artículo 53, literales a), b), c), f), h) y j).</t>
  </si>
  <si>
    <t>Por el cual se establecen los lineamientos de política pública para los indígenas en Bogotá, D.C. y se dictan otras disposiciones</t>
  </si>
  <si>
    <t>acuerdo 359 de 2009</t>
  </si>
  <si>
    <t>Artículos 3; 4; 5 numerales 5.3, 5.4, 5.5 y 5.6; 6 numerales 6.7 y 6.8; 7 numerales 7.3, 7.5.3, 7.6 y 7.7</t>
  </si>
  <si>
    <t>“POR MEDIO DEL CUAL SE ADOPTA EL PLAN DE DESARROLLO ECONÓMICO, SOCIAL, AMBIENTAL Y DE OBRAS PÚBLICAS DEL DISTRITO CAPITAL 2024-2027 “BOGOTÁ CAMINA SEGURA"</t>
  </si>
  <si>
    <t>Acuerdo 927 de 2024</t>
  </si>
  <si>
    <t xml:space="preserve">Concejo de Bogotá D.C </t>
  </si>
  <si>
    <t>Articulo 202.</t>
  </si>
  <si>
    <t>Acta, registro fotográfico de acompañamiento técnico al espacio y respuestas a los requerimientos realizados.                                                   2. Realización de  Productos de Politica publica para las Comunidades Negras, Afrocolombianas, Raizales y Palenqueras en el marco de las  PP  Conpes 37,38,39 y 40</t>
  </si>
  <si>
    <t>Resolución 137 de 2025</t>
  </si>
  <si>
    <t>Instituto Distrital de la Participación y Acción Comunal</t>
  </si>
  <si>
    <t>Artículos 7, 8, 9, 11, 12 y 13</t>
  </si>
  <si>
    <t>La Resolución 137 de 2025 derogó expresamente la Resolución 036 de 2024</t>
  </si>
  <si>
    <t>“Por medio de la cual se adopta el Ecosistema de Innovación y Fortalecimiento del Tejido 
Social de Bogotá, se actualizan el Modelo y la Ruta de Fortalecimiento y se dictan otras 
disposiciones</t>
  </si>
  <si>
    <t>Artículos 5, 6, 7, 8, 9, 10, 11, 12 y 13</t>
  </si>
  <si>
    <t>Norma incorporada/ajustada en la revisión 2026.</t>
  </si>
  <si>
    <t>articulo 12 literales a) a h)</t>
  </si>
  <si>
    <t>El artículo 12 contiene las funciones específicas de la Gerencia de Etnias. Su literal a) fue modificado por el artículo 3 del Acuerdo IDPAC 004 de 2008. Asimismo, el artículo 3 del Acuerdo 002 de 2007, relativo a la estructura organizacional, fue modificado por el artículo 1 del Acuerdo IDPAC 004 de 2022, manteniendo a la Gerencia de Etnias como dependencia de la Subdirección de Fortalecimiento de la Organización Social.</t>
  </si>
  <si>
    <t>POLÍTICA PÚBLICA DE LOS PUEBLOS INDÍGENAS EN BOGOTÁ D.C 2024-2035</t>
  </si>
  <si>
    <t>Consejo de Política Económica y Social del Distrito Capital</t>
  </si>
  <si>
    <t>Política Pública de los Pueblos Indígenas en Bogotá D.C. 2024-2035.</t>
  </si>
  <si>
    <t>POLÍTICA PÚBLICA DEL PUEBLO RAIZAL EN BOGOTÁ D.C.
2024-2036”</t>
  </si>
  <si>
    <t>Política Pública del Pueblo Raizal en Bogotá D.C. 2024-2036.</t>
  </si>
  <si>
    <t>“POLÍTICA PÚBLICA DE LA POBLACIÓN NEGRA, AFROCOLOMBIANA Y PALENQUERA EN BOGOTÁ D. C. 2024-2036”</t>
  </si>
  <si>
    <t>Política Pública de la Población Negra, Afrocolombiana y Palenquera en Bogotá D.C. 2024-2036.</t>
  </si>
  <si>
    <t>POLÍTICA PÚBLICA PARA Y DEL PUEBLO RROM EN BOGOTÁ D.C. 2024-2036”</t>
  </si>
  <si>
    <t>Política Pública para y del Pueblo Rrom en Bogotá D.C. 2024-2036.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</si>
</sst>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Arial"/>
      <family val="2"/>
    </font>
    <font>
      <b/>
      <sz val="11"/>
      <color theme="1"/>
      <name val="Arial"/>
      <family val="2"/>
    </font>
    <font>
      <b/>
      <sz val="11"/>
      <color theme="0"/>
      <name val="Arial"/>
      <family val="2"/>
    </font>
    <font>
      <sz val="11"/>
      <name val="Arial"/>
      <family val="2"/>
    </font>
    <font>
      <u/>
      <sz val="12"/>
      <color theme="10"/>
      <name val="Calibri"/>
      <family val="2"/>
      <scheme val="minor"/>
    </font>
    <font>
      <u/>
      <sz val="11"/>
      <name val="Arial"/>
      <family val="2"/>
    </font>
    <font>
      <sz val="11"/>
      <name val="Calibri"/>
      <family val="2"/>
      <scheme val="minor"/>
    </font>
    <font>
      <sz val="10"/>
      <name val="Arial"/>
      <family val="2"/>
    </font>
    <font>
      <sz val="10"/>
      <name val="Calibri"/>
      <family val="2"/>
    </font>
    <font>
      <u/>
      <sz val="10"/>
      <name val="Arial"/>
      <family val="2"/>
    </font>
    <font>
      <u/>
      <sz val="12"/>
      <color rgb="FF0070C0"/>
      <name val="Calibri"/>
      <family val="2"/>
      <scheme val="minor"/>
    </font>
    <font>
      <u/>
      <sz val="11"/>
      <color rgb="FF0070C0"/>
      <name val="Calibri"/>
      <family val="2"/>
    </font>
    <font>
      <u/>
      <sz val="11"/>
      <color rgb="FF0070C0"/>
      <name val="Arial"/>
      <family val="2"/>
    </font>
    <font>
      <u/>
      <sz val="10"/>
      <color rgb="FF0070C0"/>
      <name val="Arial"/>
      <family val="2"/>
    </font>
    <font>
      <u/>
      <sz val="12"/>
      <color rgb="FF0070C0"/>
      <name val="Arial"/>
      <family val="2"/>
    </font>
    <font>
      <u/>
      <sz val="11"/>
      <color rgb="FF0070C0"/>
      <name val="Arial"/>
      <family val="2"/>
      <charset val="1"/>
    </font>
    <font>
      <u/>
      <sz val="12"/>
      <color rgb="FF0070C0"/>
      <name val="Arial"/>
      <family val="2"/>
      <charset val="1"/>
    </font>
    <font>
      <u/>
      <sz val="11"/>
      <color rgb="FF0070C0"/>
      <name val="Calibri"/>
      <family val="2"/>
      <scheme val="minor"/>
    </font>
    <font>
      <sz val="11"/>
      <color rgb="FFFF0000"/>
      <name val="Calibri"/>
      <family val="2"/>
      <scheme val="minor"/>
    </font>
    <font>
      <u/>
      <sz val="11"/>
      <color theme="10"/>
      <name val="Calibri"/>
      <family val="2"/>
      <scheme val="minor"/>
    </font>
    <font>
      <sz val="11"/>
      <name val="Aria "/>
    </font>
    <font>
      <sz val="7"/>
      <name val="Times New Roman"/>
      <family val="1"/>
    </font>
    <font>
      <sz val="12"/>
      <name val="Arial"/>
      <family val="2"/>
    </font>
    <font>
      <sz val="11"/>
      <name val="Cambria"/>
      <family val="1"/>
    </font>
    <font>
      <i/>
      <sz val="12"/>
      <name val="Arial"/>
      <family val="2"/>
    </font>
    <font>
      <sz val="11"/>
      <color rgb="FF0070C0"/>
      <name val="Arial"/>
      <family val="2"/>
    </font>
  </fonts>
  <fills count="9">
    <fill>
      <patternFill patternType="none"/>
    </fill>
    <fill>
      <patternFill patternType="gray125"/>
    </fill>
    <fill>
      <patternFill patternType="solid">
        <fgColor indexed="9"/>
        <bgColor auto="1"/>
      </patternFill>
    </fill>
    <fill>
      <patternFill patternType="solid">
        <fgColor rgb="FFC00000"/>
        <bgColor indexed="64"/>
      </patternFill>
    </fill>
    <fill>
      <patternFill patternType="solid">
        <fgColor theme="0"/>
        <bgColor indexed="64"/>
      </patternFill>
    </fill>
    <fill>
      <patternFill patternType="solid">
        <fgColor theme="0"/>
        <bgColor rgb="FFFFFFFF"/>
      </patternFill>
    </fill>
    <fill>
      <patternFill patternType="solid">
        <fgColor rgb="FFFFFFFF"/>
        <bgColor rgb="FF000000"/>
      </patternFill>
    </fill>
    <fill>
      <patternFill patternType="solid">
        <fgColor theme="0"/>
        <bgColor rgb="FF000000"/>
      </patternFill>
    </fill>
    <fill>
      <patternFill patternType="solid">
        <fgColor indexed="9"/>
        <bgColor indexed="26"/>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theme="1"/>
      </left>
      <right style="thin">
        <color theme="1"/>
      </right>
      <top style="thin">
        <color theme="1"/>
      </top>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5">
    <xf numFmtId="0" fontId="0" fillId="0" borderId="0"/>
    <xf numFmtId="0" fontId="5" fillId="0" borderId="0" applyNumberFormat="0" applyFill="0" applyBorder="0" applyAlignment="0" applyProtection="0"/>
    <xf numFmtId="0" fontId="8" fillId="0" borderId="0"/>
    <xf numFmtId="0" fontId="8" fillId="0" borderId="0"/>
    <xf numFmtId="0" fontId="20" fillId="0" borderId="0" applyNumberFormat="0" applyFill="0" applyBorder="0" applyAlignment="0" applyProtection="0"/>
  </cellStyleXfs>
  <cellXfs count="240">
    <xf numFmtId="0" fontId="0" fillId="0" borderId="0" xfId="0"/>
    <xf numFmtId="0" fontId="7" fillId="0" borderId="0" xfId="0" applyFont="1"/>
    <xf numFmtId="0" fontId="0" fillId="4" borderId="0" xfId="0" applyFill="1"/>
    <xf numFmtId="0" fontId="0" fillId="0" borderId="0" xfId="0" applyAlignment="1">
      <alignment horizontal="center" vertical="center"/>
    </xf>
    <xf numFmtId="0" fontId="4" fillId="0" borderId="0" xfId="0" applyFont="1" applyAlignment="1" applyProtection="1">
      <alignment horizontal="center" vertical="center" wrapText="1"/>
      <protection locked="0"/>
    </xf>
    <xf numFmtId="0" fontId="0" fillId="0" borderId="0" xfId="0" applyAlignment="1">
      <alignment horizontal="center"/>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vertical="center" wrapText="1"/>
      <protection locked="0"/>
    </xf>
    <xf numFmtId="49" fontId="4" fillId="4" borderId="1" xfId="0" applyNumberFormat="1" applyFont="1" applyFill="1" applyBorder="1" applyAlignment="1" applyProtection="1">
      <alignment horizontal="left" vertical="center" wrapText="1"/>
      <protection locked="0"/>
    </xf>
    <xf numFmtId="0" fontId="0" fillId="0" borderId="3" xfId="0" applyBorder="1"/>
    <xf numFmtId="0" fontId="0" fillId="0" borderId="0" xfId="0" applyAlignment="1">
      <alignment horizontal="left" vertical="center"/>
    </xf>
    <xf numFmtId="0" fontId="8" fillId="4" borderId="0" xfId="0" applyFont="1" applyFill="1" applyAlignment="1">
      <alignment horizontal="center" vertical="center" wrapText="1"/>
    </xf>
    <xf numFmtId="0" fontId="11"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center" vertical="center" wrapText="1"/>
    </xf>
    <xf numFmtId="49" fontId="13" fillId="4" borderId="5" xfId="1" applyNumberFormat="1" applyFont="1" applyFill="1" applyBorder="1" applyAlignment="1" applyProtection="1">
      <alignment horizontal="center" vertical="center" wrapText="1"/>
      <protection locked="0"/>
    </xf>
    <xf numFmtId="49" fontId="13" fillId="4" borderId="1" xfId="1" applyNumberFormat="1" applyFont="1" applyFill="1" applyBorder="1" applyAlignment="1" applyProtection="1">
      <alignment horizontal="center" vertical="center" wrapText="1"/>
      <protection locked="0"/>
    </xf>
    <xf numFmtId="49" fontId="13" fillId="4" borderId="1" xfId="0" applyNumberFormat="1" applyFont="1" applyFill="1" applyBorder="1" applyAlignment="1" applyProtection="1">
      <alignment horizontal="center" vertical="center" wrapText="1"/>
      <protection locked="0"/>
    </xf>
    <xf numFmtId="49" fontId="13" fillId="4" borderId="2" xfId="0" applyNumberFormat="1" applyFont="1" applyFill="1" applyBorder="1" applyAlignment="1" applyProtection="1">
      <alignment horizontal="center" vertical="center" wrapText="1"/>
      <protection locked="0"/>
    </xf>
    <xf numFmtId="0" fontId="18" fillId="0" borderId="0" xfId="0" applyFont="1" applyAlignment="1">
      <alignment horizontal="center"/>
    </xf>
    <xf numFmtId="0" fontId="19" fillId="0" borderId="0" xfId="0" applyFont="1"/>
    <xf numFmtId="0" fontId="13" fillId="4" borderId="6" xfId="0" applyFont="1" applyFill="1" applyBorder="1" applyAlignment="1" applyProtection="1">
      <alignment horizontal="center" vertical="center" wrapText="1"/>
      <protection locked="0"/>
    </xf>
    <xf numFmtId="49" fontId="4" fillId="2" borderId="7" xfId="0" applyNumberFormat="1" applyFont="1" applyFill="1" applyBorder="1" applyAlignment="1" applyProtection="1">
      <alignment vertical="center" wrapText="1"/>
      <protection locked="0"/>
    </xf>
    <xf numFmtId="49" fontId="4" fillId="2" borderId="7" xfId="0" applyNumberFormat="1" applyFont="1" applyFill="1" applyBorder="1" applyAlignment="1" applyProtection="1">
      <alignment horizontal="left" vertical="center" wrapText="1"/>
      <protection locked="0"/>
    </xf>
    <xf numFmtId="49" fontId="4" fillId="2" borderId="7" xfId="0" applyNumberFormat="1" applyFont="1" applyFill="1" applyBorder="1" applyAlignment="1" applyProtection="1">
      <alignment horizontal="center" vertical="center" wrapText="1"/>
      <protection locked="0"/>
    </xf>
    <xf numFmtId="49" fontId="13" fillId="2" borderId="7" xfId="0" applyNumberFormat="1" applyFont="1" applyFill="1" applyBorder="1" applyAlignment="1" applyProtection="1">
      <alignment horizontal="center" vertical="center" wrapText="1"/>
      <protection locked="0"/>
    </xf>
    <xf numFmtId="0" fontId="4" fillId="0" borderId="9" xfId="2" applyFont="1" applyBorder="1" applyAlignment="1" applyProtection="1">
      <alignment horizontal="center" vertical="center" wrapText="1"/>
      <protection locked="0"/>
    </xf>
    <xf numFmtId="0" fontId="13" fillId="0" borderId="9" xfId="1"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9" xfId="1" applyFont="1" applyBorder="1" applyAlignment="1" applyProtection="1">
      <alignment horizontal="center" vertical="center" wrapText="1"/>
      <protection locked="0"/>
    </xf>
    <xf numFmtId="0" fontId="4" fillId="0" borderId="9" xfId="2" applyFont="1" applyBorder="1" applyAlignment="1" applyProtection="1">
      <alignment horizontal="left" vertical="center" wrapText="1"/>
      <protection locked="0"/>
    </xf>
    <xf numFmtId="49" fontId="13" fillId="2" borderId="9" xfId="0" applyNumberFormat="1" applyFont="1" applyFill="1" applyBorder="1" applyAlignment="1" applyProtection="1">
      <alignment horizontal="center" vertical="center" wrapText="1"/>
      <protection locked="0"/>
    </xf>
    <xf numFmtId="49" fontId="4" fillId="2" borderId="9" xfId="0" applyNumberFormat="1" applyFont="1" applyFill="1" applyBorder="1" applyAlignment="1" applyProtection="1">
      <alignment horizontal="center" vertical="center" wrapText="1"/>
      <protection locked="0"/>
    </xf>
    <xf numFmtId="0" fontId="11" fillId="4" borderId="9" xfId="1" applyFont="1" applyFill="1" applyBorder="1" applyAlignment="1">
      <alignment horizontal="center" vertical="center"/>
    </xf>
    <xf numFmtId="0" fontId="0" fillId="4" borderId="0" xfId="0" applyFill="1" applyAlignment="1">
      <alignment vertical="center"/>
    </xf>
    <xf numFmtId="0" fontId="4" fillId="4" borderId="9" xfId="2" applyFont="1" applyFill="1" applyBorder="1" applyAlignment="1" applyProtection="1">
      <alignment horizontal="center" vertical="center" wrapText="1"/>
      <protection locked="0"/>
    </xf>
    <xf numFmtId="0" fontId="13" fillId="4" borderId="9" xfId="1" applyFont="1" applyFill="1" applyBorder="1" applyAlignment="1" applyProtection="1">
      <alignment horizontal="center" vertical="center" wrapText="1"/>
      <protection locked="0"/>
    </xf>
    <xf numFmtId="0" fontId="4" fillId="4" borderId="9" xfId="1" applyFont="1" applyFill="1" applyBorder="1" applyAlignment="1" applyProtection="1">
      <alignment horizontal="center" vertical="center" wrapText="1"/>
      <protection locked="0"/>
    </xf>
    <xf numFmtId="0" fontId="4" fillId="4" borderId="9" xfId="2" applyFont="1" applyFill="1" applyBorder="1" applyAlignment="1" applyProtection="1">
      <alignment horizontal="left" vertical="center" wrapText="1"/>
      <protection locked="0"/>
    </xf>
    <xf numFmtId="49" fontId="4" fillId="0" borderId="9" xfId="0" applyNumberFormat="1" applyFont="1" applyBorder="1" applyAlignment="1" applyProtection="1">
      <alignment vertical="center" wrapText="1"/>
      <protection locked="0"/>
    </xf>
    <xf numFmtId="49" fontId="4" fillId="0" borderId="9" xfId="0" applyNumberFormat="1"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9" xfId="3" applyFont="1" applyBorder="1" applyAlignment="1" applyProtection="1">
      <alignment horizontal="center" vertical="center" wrapText="1"/>
      <protection locked="0"/>
    </xf>
    <xf numFmtId="0" fontId="13" fillId="0" borderId="9" xfId="1"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49" fontId="13" fillId="0" borderId="9" xfId="1" applyNumberFormat="1" applyFont="1" applyBorder="1" applyAlignment="1" applyProtection="1">
      <alignment horizontal="center" vertical="center" wrapText="1"/>
      <protection locked="0"/>
    </xf>
    <xf numFmtId="49" fontId="4" fillId="0" borderId="11" xfId="0" applyNumberFormat="1" applyFont="1" applyBorder="1" applyAlignment="1" applyProtection="1">
      <alignment horizontal="center" vertical="center" wrapText="1"/>
      <protection locked="0"/>
    </xf>
    <xf numFmtId="49" fontId="13" fillId="0" borderId="11" xfId="0" applyNumberFormat="1" applyFont="1" applyBorder="1" applyAlignment="1" applyProtection="1">
      <alignment horizontal="center" vertical="center" wrapText="1"/>
      <protection locked="0"/>
    </xf>
    <xf numFmtId="49" fontId="4" fillId="0" borderId="11" xfId="0" applyNumberFormat="1" applyFont="1" applyBorder="1" applyAlignment="1" applyProtection="1">
      <alignment horizontal="left" vertical="center" wrapText="1"/>
      <protection locked="0"/>
    </xf>
    <xf numFmtId="49" fontId="4" fillId="2" borderId="9" xfId="0" applyNumberFormat="1" applyFont="1" applyFill="1" applyBorder="1" applyAlignment="1" applyProtection="1">
      <alignment vertical="center" wrapText="1"/>
      <protection locked="0"/>
    </xf>
    <xf numFmtId="49" fontId="4" fillId="2" borderId="9" xfId="0" applyNumberFormat="1" applyFont="1" applyFill="1" applyBorder="1" applyAlignment="1" applyProtection="1">
      <alignment horizontal="left" vertical="center" wrapText="1"/>
      <protection locked="0"/>
    </xf>
    <xf numFmtId="0" fontId="15" fillId="4" borderId="9" xfId="1" applyFont="1" applyFill="1" applyBorder="1" applyAlignment="1">
      <alignment horizontal="center" vertical="center"/>
    </xf>
    <xf numFmtId="49" fontId="13" fillId="2" borderId="9" xfId="1" applyNumberFormat="1" applyFont="1" applyFill="1" applyBorder="1" applyAlignment="1" applyProtection="1">
      <alignment horizontal="center" vertical="center" wrapText="1"/>
      <protection locked="0"/>
    </xf>
    <xf numFmtId="49" fontId="13" fillId="4" borderId="9" xfId="1" applyNumberFormat="1" applyFont="1" applyFill="1" applyBorder="1" applyAlignment="1" applyProtection="1">
      <alignment horizontal="center" vertical="center" wrapText="1"/>
      <protection locked="0"/>
    </xf>
    <xf numFmtId="49" fontId="13" fillId="0" borderId="9" xfId="1" applyNumberFormat="1" applyFont="1" applyFill="1" applyBorder="1" applyAlignment="1" applyProtection="1">
      <alignment horizontal="center" vertical="center" wrapText="1"/>
      <protection locked="0"/>
    </xf>
    <xf numFmtId="0" fontId="13" fillId="0" borderId="9" xfId="1" applyFont="1" applyFill="1" applyBorder="1" applyAlignment="1" applyProtection="1">
      <alignment horizontal="center" vertical="center"/>
      <protection locked="0"/>
    </xf>
    <xf numFmtId="49" fontId="13" fillId="0" borderId="9" xfId="1" applyNumberFormat="1" applyFont="1" applyFill="1" applyBorder="1" applyAlignment="1" applyProtection="1">
      <alignment horizontal="center" vertical="center"/>
      <protection locked="0"/>
    </xf>
    <xf numFmtId="0" fontId="13" fillId="0" borderId="9" xfId="0" applyFont="1" applyBorder="1" applyAlignment="1">
      <alignment horizontal="center" vertical="center" wrapText="1"/>
    </xf>
    <xf numFmtId="0" fontId="13" fillId="6" borderId="9" xfId="0" applyFont="1" applyFill="1" applyBorder="1" applyAlignment="1" applyProtection="1">
      <alignment horizontal="center" vertical="center" wrapText="1"/>
      <protection locked="0"/>
    </xf>
    <xf numFmtId="0" fontId="4" fillId="6" borderId="9" xfId="0" applyFont="1" applyFill="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4" fillId="0" borderId="9" xfId="0" applyFont="1" applyBorder="1" applyAlignment="1">
      <alignment horizontal="center" vertical="center" wrapText="1"/>
    </xf>
    <xf numFmtId="0" fontId="11" fillId="0" borderId="9" xfId="1" applyFont="1" applyBorder="1" applyAlignment="1">
      <alignment horizontal="center" vertical="center" wrapText="1"/>
    </xf>
    <xf numFmtId="0" fontId="16" fillId="0" borderId="9" xfId="0" applyFont="1" applyBorder="1" applyAlignment="1">
      <alignment horizontal="center" vertical="center" wrapText="1"/>
    </xf>
    <xf numFmtId="0" fontId="7" fillId="4" borderId="0" xfId="0" applyFont="1" applyFill="1"/>
    <xf numFmtId="0" fontId="13" fillId="4" borderId="10" xfId="2" applyFont="1" applyFill="1" applyBorder="1" applyAlignment="1">
      <alignment horizontal="center" vertical="center" wrapText="1"/>
    </xf>
    <xf numFmtId="0" fontId="12" fillId="4" borderId="13" xfId="1" applyFont="1" applyFill="1" applyBorder="1" applyAlignment="1">
      <alignment horizontal="center" vertical="center" wrapText="1"/>
    </xf>
    <xf numFmtId="0" fontId="13" fillId="4" borderId="9" xfId="2" applyFont="1" applyFill="1" applyBorder="1" applyAlignment="1">
      <alignment horizontal="center" vertical="center" wrapText="1"/>
    </xf>
    <xf numFmtId="0" fontId="12" fillId="4" borderId="9" xfId="1" applyFont="1" applyFill="1" applyBorder="1" applyAlignment="1">
      <alignment horizontal="center" vertical="center" wrapText="1"/>
    </xf>
    <xf numFmtId="49" fontId="4" fillId="4" borderId="14" xfId="0" applyNumberFormat="1" applyFont="1" applyFill="1" applyBorder="1" applyAlignment="1">
      <alignment horizontal="left" vertical="center" wrapText="1"/>
    </xf>
    <xf numFmtId="49" fontId="11" fillId="4" borderId="20" xfId="1" applyNumberFormat="1" applyFont="1" applyFill="1" applyBorder="1" applyAlignment="1">
      <alignment horizontal="center" vertical="center" wrapText="1"/>
    </xf>
    <xf numFmtId="0" fontId="13" fillId="4" borderId="15" xfId="2" applyFont="1" applyFill="1" applyBorder="1" applyAlignment="1">
      <alignment horizontal="center" vertical="center" wrapText="1"/>
    </xf>
    <xf numFmtId="0" fontId="19" fillId="4" borderId="0" xfId="0" applyFont="1" applyFill="1"/>
    <xf numFmtId="0" fontId="4" fillId="4" borderId="9" xfId="2" applyFont="1" applyFill="1" applyBorder="1" applyAlignment="1">
      <alignment horizontal="left" vertical="center" wrapText="1"/>
    </xf>
    <xf numFmtId="0" fontId="4" fillId="4" borderId="7"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wrapText="1"/>
      <protection locked="0"/>
    </xf>
    <xf numFmtId="49" fontId="4" fillId="4" borderId="11" xfId="0" applyNumberFormat="1" applyFont="1" applyFill="1" applyBorder="1" applyAlignment="1" applyProtection="1">
      <alignment horizontal="center" vertical="center" wrapText="1"/>
      <protection locked="0"/>
    </xf>
    <xf numFmtId="49" fontId="4" fillId="4" borderId="13" xfId="0" applyNumberFormat="1" applyFont="1" applyFill="1" applyBorder="1" applyAlignment="1" applyProtection="1">
      <alignment horizontal="center" vertical="center" wrapText="1"/>
      <protection locked="0"/>
    </xf>
    <xf numFmtId="0" fontId="4" fillId="4" borderId="13" xfId="0" applyFont="1" applyFill="1" applyBorder="1" applyAlignment="1" applyProtection="1">
      <alignment horizontal="left" vertical="center"/>
      <protection locked="0"/>
    </xf>
    <xf numFmtId="0" fontId="4" fillId="4" borderId="9" xfId="0" applyFont="1" applyFill="1" applyBorder="1" applyAlignment="1" applyProtection="1">
      <alignment horizontal="left" vertical="center"/>
      <protection locked="0"/>
    </xf>
    <xf numFmtId="0" fontId="4" fillId="4" borderId="9" xfId="0" applyFont="1" applyFill="1" applyBorder="1" applyAlignment="1" applyProtection="1">
      <alignment horizontal="left" vertical="center" wrapText="1"/>
      <protection locked="0"/>
    </xf>
    <xf numFmtId="0" fontId="4" fillId="4" borderId="9" xfId="0" applyFont="1" applyFill="1" applyBorder="1" applyAlignment="1" applyProtection="1">
      <alignment vertical="center" wrapText="1"/>
      <protection locked="0"/>
    </xf>
    <xf numFmtId="0" fontId="7" fillId="0" borderId="9" xfId="0" applyFont="1" applyBorder="1" applyAlignment="1">
      <alignment horizontal="center" vertical="center"/>
    </xf>
    <xf numFmtId="0" fontId="4" fillId="0" borderId="9" xfId="1" applyFont="1" applyBorder="1" applyAlignment="1" applyProtection="1">
      <alignment horizontal="left" vertical="center" wrapText="1"/>
      <protection locked="0"/>
    </xf>
    <xf numFmtId="49" fontId="4" fillId="4" borderId="9" xfId="0" applyNumberFormat="1" applyFont="1" applyFill="1" applyBorder="1" applyAlignment="1" applyProtection="1">
      <alignment horizontal="center" vertical="center" wrapText="1"/>
      <protection locked="0"/>
    </xf>
    <xf numFmtId="49" fontId="4" fillId="4" borderId="9"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horizontal="left" vertical="center" wrapText="1"/>
      <protection locked="0"/>
    </xf>
    <xf numFmtId="49" fontId="4" fillId="2" borderId="5" xfId="0" applyNumberFormat="1" applyFont="1" applyFill="1" applyBorder="1" applyAlignment="1" applyProtection="1">
      <alignment vertical="center" wrapText="1"/>
      <protection locked="0"/>
    </xf>
    <xf numFmtId="49" fontId="4" fillId="2" borderId="5" xfId="0" applyNumberFormat="1" applyFont="1" applyFill="1" applyBorder="1" applyAlignment="1" applyProtection="1">
      <alignment horizontal="left" vertical="center" wrapText="1"/>
      <protection locked="0"/>
    </xf>
    <xf numFmtId="49" fontId="4" fillId="4" borderId="5" xfId="0" applyNumberFormat="1" applyFont="1" applyFill="1" applyBorder="1" applyAlignment="1" applyProtection="1">
      <alignment horizontal="center" vertical="center" wrapText="1"/>
      <protection locked="0"/>
    </xf>
    <xf numFmtId="49" fontId="4" fillId="4" borderId="7" xfId="0" applyNumberFormat="1" applyFont="1" applyFill="1" applyBorder="1" applyAlignment="1" applyProtection="1">
      <alignment horizontal="center" vertical="center" wrapText="1"/>
      <protection locked="0"/>
    </xf>
    <xf numFmtId="49" fontId="4" fillId="4" borderId="6" xfId="0" applyNumberFormat="1" applyFont="1" applyFill="1" applyBorder="1" applyAlignment="1" applyProtection="1">
      <alignment horizontal="center" vertical="center" wrapText="1"/>
      <protection locked="0"/>
    </xf>
    <xf numFmtId="49" fontId="4" fillId="2" borderId="8" xfId="0" applyNumberFormat="1" applyFont="1" applyFill="1" applyBorder="1" applyAlignment="1" applyProtection="1">
      <alignment horizontal="left" vertical="center" wrapText="1"/>
      <protection locked="0"/>
    </xf>
    <xf numFmtId="49" fontId="4" fillId="0" borderId="9" xfId="0" applyNumberFormat="1" applyFont="1" applyBorder="1" applyAlignment="1" applyProtection="1">
      <alignment horizontal="center" vertical="center" wrapText="1"/>
      <protection locked="0"/>
    </xf>
    <xf numFmtId="49" fontId="4" fillId="0" borderId="15" xfId="0" applyNumberFormat="1" applyFont="1" applyBorder="1" applyAlignment="1" applyProtection="1">
      <alignment horizontal="left" vertical="center" wrapText="1"/>
      <protection locked="0"/>
    </xf>
    <xf numFmtId="49" fontId="4" fillId="0" borderId="14" xfId="0" applyNumberFormat="1" applyFont="1" applyBorder="1" applyAlignment="1" applyProtection="1">
      <alignment horizontal="center" vertical="center" wrapText="1"/>
      <protection locked="0"/>
    </xf>
    <xf numFmtId="49" fontId="4" fillId="0" borderId="0" xfId="0" applyNumberFormat="1" applyFont="1" applyAlignment="1" applyProtection="1">
      <alignment horizontal="center" vertical="center" wrapText="1"/>
      <protection locked="0"/>
    </xf>
    <xf numFmtId="49" fontId="4" fillId="0" borderId="14" xfId="0" applyNumberFormat="1" applyFont="1" applyBorder="1" applyAlignment="1" applyProtection="1">
      <alignment horizontal="center" vertical="center"/>
      <protection locked="0"/>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14" xfId="0" applyFont="1" applyBorder="1" applyAlignment="1">
      <alignment horizontal="center" vertical="center"/>
    </xf>
    <xf numFmtId="0" fontId="4" fillId="0" borderId="1" xfId="0" applyFont="1" applyBorder="1" applyAlignment="1">
      <alignment horizontal="center" vertical="center" wrapText="1"/>
    </xf>
    <xf numFmtId="49" fontId="4" fillId="0" borderId="9"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left" vertical="center"/>
      <protection locked="0"/>
    </xf>
    <xf numFmtId="0" fontId="4" fillId="0" borderId="1" xfId="0" applyFont="1" applyBorder="1" applyAlignment="1">
      <alignment vertical="center" wrapText="1"/>
    </xf>
    <xf numFmtId="0" fontId="4" fillId="0" borderId="9" xfId="0" applyFont="1" applyBorder="1" applyAlignment="1">
      <alignment horizontal="center" vertical="center"/>
    </xf>
    <xf numFmtId="49" fontId="4" fillId="0" borderId="16" xfId="0" applyNumberFormat="1" applyFont="1" applyBorder="1" applyAlignment="1" applyProtection="1">
      <alignment vertical="center" wrapText="1"/>
      <protection locked="0"/>
    </xf>
    <xf numFmtId="49" fontId="4" fillId="0" borderId="16" xfId="0" applyNumberFormat="1" applyFont="1" applyBorder="1" applyAlignment="1" applyProtection="1">
      <alignment horizontal="left" vertical="center" wrapText="1"/>
      <protection locked="0"/>
    </xf>
    <xf numFmtId="49" fontId="4" fillId="0" borderId="16" xfId="0" applyNumberFormat="1" applyFont="1" applyBorder="1" applyAlignment="1" applyProtection="1">
      <alignment horizontal="center" vertical="center" wrapText="1"/>
      <protection locked="0"/>
    </xf>
    <xf numFmtId="49" fontId="4" fillId="4" borderId="1" xfId="0" applyNumberFormat="1" applyFont="1" applyFill="1" applyBorder="1" applyAlignment="1" applyProtection="1">
      <alignment vertical="center" wrapText="1"/>
      <protection locked="0"/>
    </xf>
    <xf numFmtId="49" fontId="4" fillId="4" borderId="1" xfId="0" applyNumberFormat="1" applyFont="1" applyFill="1" applyBorder="1" applyAlignment="1" applyProtection="1">
      <alignment horizontal="center" vertical="center" wrapText="1"/>
      <protection locked="0"/>
    </xf>
    <xf numFmtId="49" fontId="4" fillId="4" borderId="2" xfId="0" applyNumberFormat="1" applyFont="1" applyFill="1" applyBorder="1" applyAlignment="1" applyProtection="1">
      <alignment horizontal="center" vertical="center" wrapText="1"/>
      <protection locked="0"/>
    </xf>
    <xf numFmtId="0" fontId="4" fillId="6" borderId="9" xfId="0" applyFont="1" applyFill="1" applyBorder="1" applyAlignment="1" applyProtection="1">
      <alignment vertical="center" wrapText="1"/>
      <protection locked="0"/>
    </xf>
    <xf numFmtId="0" fontId="4" fillId="6" borderId="9" xfId="0" applyFont="1" applyFill="1" applyBorder="1" applyAlignment="1" applyProtection="1">
      <alignment horizontal="left" vertical="center" wrapText="1"/>
      <protection locked="0"/>
    </xf>
    <xf numFmtId="0" fontId="4" fillId="7" borderId="9" xfId="0" applyFont="1" applyFill="1" applyBorder="1" applyAlignment="1" applyProtection="1">
      <alignment horizontal="center" vertical="center" wrapText="1"/>
      <protection locked="0"/>
    </xf>
    <xf numFmtId="0" fontId="4" fillId="0" borderId="9" xfId="0" applyFont="1" applyBorder="1" applyAlignment="1" applyProtection="1">
      <alignment vertical="center" wrapText="1"/>
      <protection locked="0"/>
    </xf>
    <xf numFmtId="49" fontId="4" fillId="4" borderId="19" xfId="0" applyNumberFormat="1" applyFont="1" applyFill="1" applyBorder="1" applyAlignment="1">
      <alignment horizontal="center" vertical="center" wrapText="1"/>
    </xf>
    <xf numFmtId="0" fontId="18" fillId="0" borderId="9" xfId="4" applyFont="1" applyBorder="1" applyAlignment="1" applyProtection="1">
      <alignment horizontal="center" vertical="center" wrapText="1"/>
      <protection locked="0"/>
    </xf>
    <xf numFmtId="0" fontId="12" fillId="0" borderId="0" xfId="1" applyFont="1" applyAlignment="1">
      <alignment horizontal="center" vertical="center" wrapText="1"/>
    </xf>
    <xf numFmtId="49" fontId="26" fillId="0" borderId="9" xfId="0" applyNumberFormat="1" applyFont="1" applyBorder="1" applyAlignment="1" applyProtection="1">
      <alignment horizontal="center" vertical="center" wrapText="1"/>
      <protection locked="0"/>
    </xf>
    <xf numFmtId="0" fontId="12" fillId="0" borderId="22" xfId="1" applyFont="1" applyBorder="1" applyAlignment="1">
      <alignment horizontal="center" vertical="center" wrapText="1"/>
    </xf>
    <xf numFmtId="0" fontId="11" fillId="0" borderId="12" xfId="1" applyFont="1" applyBorder="1" applyAlignment="1">
      <alignment horizontal="center" vertical="center" wrapText="1"/>
    </xf>
    <xf numFmtId="49" fontId="4" fillId="2" borderId="17" xfId="0" applyNumberFormat="1" applyFont="1" applyFill="1" applyBorder="1" applyAlignment="1" applyProtection="1">
      <alignment horizontal="left"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4" borderId="6" xfId="0" applyNumberFormat="1" applyFont="1" applyFill="1" applyBorder="1" applyAlignment="1">
      <alignment horizontal="center" vertical="center" wrapText="1"/>
    </xf>
    <xf numFmtId="0" fontId="1" fillId="2" borderId="25"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1" fillId="2" borderId="17" xfId="0" applyFont="1" applyFill="1" applyBorder="1" applyAlignment="1" applyProtection="1">
      <alignment horizontal="left" vertical="center"/>
      <protection locked="0"/>
    </xf>
    <xf numFmtId="49" fontId="4" fillId="4" borderId="18" xfId="0" applyNumberFormat="1" applyFont="1" applyFill="1" applyBorder="1" applyAlignment="1">
      <alignment vertical="center" wrapText="1"/>
    </xf>
    <xf numFmtId="49" fontId="4" fillId="4" borderId="18" xfId="0" applyNumberFormat="1" applyFont="1" applyFill="1" applyBorder="1" applyAlignment="1">
      <alignment horizontal="left" vertical="center" wrapText="1"/>
    </xf>
    <xf numFmtId="49" fontId="4" fillId="4" borderId="18" xfId="0" applyNumberFormat="1" applyFont="1" applyFill="1" applyBorder="1" applyAlignment="1">
      <alignment horizontal="center" vertical="center" wrapText="1"/>
    </xf>
    <xf numFmtId="49" fontId="13" fillId="4" borderId="18" xfId="1" applyNumberFormat="1"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49" fontId="4" fillId="0" borderId="18" xfId="0" applyNumberFormat="1" applyFont="1" applyBorder="1" applyAlignment="1">
      <alignment horizontal="center" vertical="center" wrapText="1"/>
    </xf>
    <xf numFmtId="49" fontId="13" fillId="5" borderId="18" xfId="0" applyNumberFormat="1" applyFont="1" applyFill="1" applyBorder="1" applyAlignment="1">
      <alignment horizontal="center" vertical="center" wrapText="1"/>
    </xf>
    <xf numFmtId="0" fontId="11" fillId="4" borderId="18" xfId="1" applyNumberFormat="1" applyFont="1" applyFill="1" applyBorder="1" applyAlignment="1">
      <alignment horizontal="center" vertical="center" wrapText="1"/>
    </xf>
    <xf numFmtId="0" fontId="13" fillId="4" borderId="18" xfId="1" applyFont="1" applyFill="1" applyBorder="1" applyAlignment="1">
      <alignment horizontal="center" vertical="center" wrapText="1"/>
    </xf>
    <xf numFmtId="49" fontId="4" fillId="5" borderId="18" xfId="0" applyNumberFormat="1" applyFont="1" applyFill="1" applyBorder="1" applyAlignment="1">
      <alignment horizontal="center" vertical="center" wrapText="1"/>
    </xf>
    <xf numFmtId="49" fontId="4" fillId="5" borderId="18" xfId="0" applyNumberFormat="1" applyFont="1" applyFill="1" applyBorder="1" applyAlignment="1">
      <alignment horizontal="left" vertical="center" wrapText="1"/>
    </xf>
    <xf numFmtId="49" fontId="13" fillId="5" borderId="18" xfId="1" applyNumberFormat="1" applyFont="1" applyFill="1" applyBorder="1" applyAlignment="1">
      <alignment horizontal="center" vertical="center" wrapText="1"/>
    </xf>
    <xf numFmtId="49" fontId="4" fillId="6" borderId="18" xfId="0" applyNumberFormat="1" applyFont="1" applyFill="1" applyBorder="1" applyAlignment="1">
      <alignment horizontal="left" vertical="center" wrapText="1"/>
    </xf>
    <xf numFmtId="49" fontId="11" fillId="5" borderId="18" xfId="1" applyNumberFormat="1" applyFont="1" applyFill="1" applyBorder="1" applyAlignment="1">
      <alignment horizontal="center" vertical="center" wrapText="1"/>
    </xf>
    <xf numFmtId="49" fontId="4" fillId="4" borderId="20" xfId="0" applyNumberFormat="1" applyFont="1" applyFill="1" applyBorder="1" applyAlignment="1" applyProtection="1">
      <alignment vertical="center" wrapText="1"/>
      <protection locked="0"/>
    </xf>
    <xf numFmtId="49" fontId="4" fillId="4" borderId="20" xfId="0" applyNumberFormat="1" applyFont="1" applyFill="1" applyBorder="1" applyAlignment="1" applyProtection="1">
      <alignment horizontal="left" vertical="center" wrapText="1"/>
      <protection locked="0"/>
    </xf>
    <xf numFmtId="0" fontId="11" fillId="4" borderId="18" xfId="1" applyFont="1" applyFill="1" applyBorder="1" applyAlignment="1">
      <alignment horizontal="center" vertical="center" wrapText="1"/>
    </xf>
    <xf numFmtId="49" fontId="4" fillId="4" borderId="18" xfId="0" applyNumberFormat="1" applyFont="1" applyFill="1" applyBorder="1" applyAlignment="1" applyProtection="1">
      <alignment horizontal="center" vertical="center" wrapText="1"/>
      <protection locked="0"/>
    </xf>
    <xf numFmtId="0" fontId="21" fillId="4" borderId="18" xfId="0" applyFont="1" applyFill="1" applyBorder="1" applyAlignment="1" applyProtection="1">
      <alignment horizontal="left" vertical="center"/>
      <protection locked="0"/>
    </xf>
    <xf numFmtId="49" fontId="4" fillId="4" borderId="18" xfId="0" applyNumberFormat="1" applyFont="1" applyFill="1" applyBorder="1" applyAlignment="1" applyProtection="1">
      <alignment vertical="center" wrapText="1"/>
      <protection locked="0"/>
    </xf>
    <xf numFmtId="49" fontId="4" fillId="4" borderId="18" xfId="0" applyNumberFormat="1" applyFont="1" applyFill="1" applyBorder="1" applyAlignment="1" applyProtection="1">
      <alignment horizontal="left" vertical="center" wrapText="1"/>
      <protection locked="0"/>
    </xf>
    <xf numFmtId="49" fontId="13" fillId="4" borderId="16" xfId="0" applyNumberFormat="1"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left" vertical="center" wrapText="1"/>
      <protection locked="0"/>
    </xf>
    <xf numFmtId="49" fontId="4" fillId="2" borderId="20" xfId="0" applyNumberFormat="1" applyFont="1" applyFill="1" applyBorder="1" applyAlignment="1" applyProtection="1">
      <alignment horizontal="center" vertical="center" wrapText="1"/>
      <protection locked="0"/>
    </xf>
    <xf numFmtId="49" fontId="13" fillId="2" borderId="16" xfId="0" applyNumberFormat="1" applyFont="1" applyFill="1" applyBorder="1" applyAlignment="1" applyProtection="1">
      <alignment horizontal="center" vertical="center" wrapText="1"/>
      <protection locked="0"/>
    </xf>
    <xf numFmtId="49" fontId="4" fillId="2" borderId="16" xfId="0" applyNumberFormat="1" applyFont="1" applyFill="1" applyBorder="1" applyAlignment="1" applyProtection="1">
      <alignment horizontal="center" vertical="center" wrapText="1"/>
      <protection locked="0"/>
    </xf>
    <xf numFmtId="49" fontId="4" fillId="4" borderId="26" xfId="0" applyNumberFormat="1" applyFont="1" applyFill="1" applyBorder="1" applyAlignment="1" applyProtection="1">
      <alignment vertical="center" wrapText="1"/>
      <protection locked="0"/>
    </xf>
    <xf numFmtId="49" fontId="4" fillId="4" borderId="26" xfId="0" applyNumberFormat="1" applyFont="1" applyFill="1" applyBorder="1" applyAlignment="1" applyProtection="1">
      <alignment horizontal="left" vertical="center" wrapText="1"/>
      <protection locked="0"/>
    </xf>
    <xf numFmtId="49" fontId="4" fillId="4" borderId="26" xfId="0" applyNumberFormat="1" applyFont="1" applyFill="1" applyBorder="1" applyAlignment="1" applyProtection="1">
      <alignment horizontal="center" vertical="center" wrapText="1"/>
      <protection locked="0"/>
    </xf>
    <xf numFmtId="0" fontId="4" fillId="0" borderId="26" xfId="2" applyFont="1" applyBorder="1" applyAlignment="1" applyProtection="1">
      <alignment horizontal="center" vertical="center" wrapText="1"/>
      <protection locked="0"/>
    </xf>
    <xf numFmtId="0" fontId="13" fillId="0" borderId="26" xfId="1"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6" xfId="1" applyFont="1" applyBorder="1" applyAlignment="1" applyProtection="1">
      <alignment horizontal="center" vertical="center" wrapText="1"/>
      <protection locked="0"/>
    </xf>
    <xf numFmtId="0" fontId="4" fillId="0" borderId="26" xfId="2" applyFont="1" applyBorder="1" applyAlignment="1" applyProtection="1">
      <alignment horizontal="left" vertical="center" wrapText="1"/>
      <protection locked="0"/>
    </xf>
    <xf numFmtId="49" fontId="4" fillId="0" borderId="20" xfId="0" applyNumberFormat="1" applyFont="1" applyBorder="1" applyAlignment="1" applyProtection="1">
      <alignment vertical="center" wrapText="1"/>
      <protection locked="0"/>
    </xf>
    <xf numFmtId="49" fontId="4" fillId="0" borderId="20" xfId="0" applyNumberFormat="1" applyFont="1" applyBorder="1" applyAlignment="1" applyProtection="1">
      <alignment horizontal="left" vertical="center" wrapText="1"/>
      <protection locked="0"/>
    </xf>
    <xf numFmtId="49" fontId="4" fillId="0" borderId="17" xfId="0" applyNumberFormat="1" applyFont="1" applyBorder="1" applyAlignment="1" applyProtection="1">
      <alignment horizontal="center" vertical="center" wrapText="1"/>
      <protection locked="0"/>
    </xf>
    <xf numFmtId="49" fontId="4" fillId="0" borderId="20" xfId="0" applyNumberFormat="1" applyFont="1" applyBorder="1" applyAlignment="1" applyProtection="1">
      <alignment horizontal="center" vertical="center" wrapText="1"/>
      <protection locked="0"/>
    </xf>
    <xf numFmtId="49" fontId="4" fillId="2" borderId="20" xfId="0" applyNumberFormat="1" applyFont="1" applyFill="1" applyBorder="1" applyAlignment="1" applyProtection="1">
      <alignment vertical="center" wrapText="1"/>
      <protection locked="0"/>
    </xf>
    <xf numFmtId="0" fontId="4" fillId="0" borderId="18" xfId="2" applyFont="1" applyBorder="1" applyAlignment="1" applyProtection="1">
      <alignment horizontal="center" vertical="center" wrapText="1"/>
      <protection locked="0"/>
    </xf>
    <xf numFmtId="0" fontId="13" fillId="0" borderId="18" xfId="1" applyFont="1" applyBorder="1" applyAlignment="1" applyProtection="1">
      <alignment horizontal="center" vertical="center" wrapText="1"/>
      <protection locked="0"/>
    </xf>
    <xf numFmtId="0" fontId="4" fillId="0" borderId="18" xfId="3" applyFont="1" applyBorder="1" applyAlignment="1" applyProtection="1">
      <alignment horizontal="center" vertical="center" wrapText="1"/>
      <protection locked="0"/>
    </xf>
    <xf numFmtId="0" fontId="4" fillId="0" borderId="18" xfId="2" applyFont="1" applyBorder="1" applyAlignment="1" applyProtection="1">
      <alignment horizontal="left" vertical="center" wrapText="1"/>
      <protection locked="0"/>
    </xf>
    <xf numFmtId="0" fontId="4" fillId="0" borderId="18" xfId="0" applyFont="1" applyBorder="1" applyAlignment="1" applyProtection="1">
      <alignment horizontal="center" vertical="center" wrapText="1"/>
      <protection locked="0"/>
    </xf>
    <xf numFmtId="0" fontId="14" fillId="0" borderId="18" xfId="3" applyFont="1" applyBorder="1" applyAlignment="1">
      <alignment horizontal="center" vertical="center" wrapText="1"/>
    </xf>
    <xf numFmtId="0" fontId="4" fillId="0" borderId="18" xfId="3" applyFont="1" applyBorder="1" applyAlignment="1" applyProtection="1">
      <alignment horizontal="left" vertical="center" wrapText="1"/>
      <protection locked="0"/>
    </xf>
    <xf numFmtId="49" fontId="8" fillId="0" borderId="18" xfId="0" applyNumberFormat="1" applyFont="1" applyBorder="1" applyAlignment="1">
      <alignment vertical="center" wrapText="1"/>
    </xf>
    <xf numFmtId="49" fontId="8" fillId="0" borderId="18" xfId="0" applyNumberFormat="1" applyFont="1" applyBorder="1" applyAlignment="1">
      <alignment horizontal="left" vertical="center" wrapText="1"/>
    </xf>
    <xf numFmtId="0" fontId="8" fillId="0" borderId="18" xfId="3" applyBorder="1" applyAlignment="1">
      <alignment horizontal="center" vertical="center" wrapText="1"/>
    </xf>
    <xf numFmtId="0" fontId="12" fillId="0" borderId="18" xfId="1" applyFont="1" applyBorder="1" applyAlignment="1">
      <alignment horizontal="center" vertical="center" wrapText="1"/>
    </xf>
    <xf numFmtId="0" fontId="8" fillId="0" borderId="18" xfId="3" applyBorder="1" applyAlignment="1">
      <alignment horizontal="left" vertical="center" wrapText="1"/>
    </xf>
    <xf numFmtId="0" fontId="8" fillId="0" borderId="18" xfId="0" applyFont="1" applyBorder="1" applyAlignment="1">
      <alignment horizontal="left" vertical="center" wrapText="1"/>
    </xf>
    <xf numFmtId="0" fontId="14" fillId="0" borderId="18" xfId="1" applyFont="1" applyBorder="1" applyAlignment="1">
      <alignment horizontal="center" vertical="center" wrapText="1"/>
    </xf>
    <xf numFmtId="0" fontId="8" fillId="0" borderId="18" xfId="0" applyFont="1" applyBorder="1" applyAlignment="1">
      <alignment horizontal="center" vertical="center" wrapText="1"/>
    </xf>
    <xf numFmtId="49" fontId="8" fillId="0" borderId="18" xfId="0" applyNumberFormat="1" applyFont="1" applyBorder="1" applyAlignment="1">
      <alignment horizontal="center" vertical="center" wrapText="1"/>
    </xf>
    <xf numFmtId="49" fontId="14" fillId="0" borderId="18" xfId="1" applyNumberFormat="1" applyFont="1" applyBorder="1" applyAlignment="1">
      <alignment horizontal="center" vertical="center" wrapText="1"/>
    </xf>
    <xf numFmtId="0" fontId="12" fillId="0" borderId="18" xfId="1" applyFont="1" applyBorder="1" applyAlignment="1">
      <alignment horizontal="center" vertical="center"/>
    </xf>
    <xf numFmtId="0" fontId="9" fillId="0" borderId="18" xfId="0" applyFont="1" applyBorder="1" applyAlignment="1">
      <alignment horizontal="center" vertical="center"/>
    </xf>
    <xf numFmtId="0" fontId="9" fillId="0" borderId="18" xfId="0" applyFont="1" applyBorder="1" applyAlignment="1">
      <alignment horizontal="left" vertical="center"/>
    </xf>
    <xf numFmtId="0" fontId="8" fillId="0" borderId="18" xfId="2" applyBorder="1" applyAlignment="1">
      <alignment horizontal="center" vertical="center" wrapText="1"/>
    </xf>
    <xf numFmtId="49" fontId="4" fillId="0" borderId="18" xfId="0" applyNumberFormat="1" applyFont="1" applyBorder="1" applyAlignment="1" applyProtection="1">
      <alignment horizontal="center" vertical="center" wrapText="1"/>
      <protection locked="0"/>
    </xf>
    <xf numFmtId="49" fontId="13" fillId="0" borderId="18" xfId="0" applyNumberFormat="1" applyFont="1" applyBorder="1" applyAlignment="1" applyProtection="1">
      <alignment horizontal="center" vertical="center" wrapText="1"/>
      <protection locked="0"/>
    </xf>
    <xf numFmtId="0" fontId="12" fillId="0" borderId="18" xfId="1" applyFont="1" applyBorder="1" applyAlignment="1" applyProtection="1">
      <alignment horizontal="center" vertical="center" wrapText="1"/>
      <protection locked="0"/>
    </xf>
    <xf numFmtId="49" fontId="13" fillId="2" borderId="20" xfId="0" applyNumberFormat="1" applyFont="1" applyFill="1" applyBorder="1" applyAlignment="1" applyProtection="1">
      <alignment horizontal="center" vertical="center" wrapText="1"/>
      <protection locked="0"/>
    </xf>
    <xf numFmtId="49" fontId="4" fillId="4" borderId="20" xfId="0" applyNumberFormat="1" applyFont="1" applyFill="1" applyBorder="1" applyAlignment="1" applyProtection="1">
      <alignment horizontal="center" vertical="center" wrapText="1"/>
      <protection locked="0"/>
    </xf>
    <xf numFmtId="49" fontId="13" fillId="2" borderId="20" xfId="1" applyNumberFormat="1" applyFont="1" applyFill="1" applyBorder="1" applyAlignment="1" applyProtection="1">
      <alignment horizontal="center" vertical="center" wrapText="1"/>
      <protection locked="0"/>
    </xf>
    <xf numFmtId="49" fontId="13" fillId="0" borderId="20" xfId="1" applyNumberFormat="1" applyFont="1" applyBorder="1" applyAlignment="1" applyProtection="1">
      <alignment horizontal="center" vertical="center" wrapText="1"/>
      <protection locked="0"/>
    </xf>
    <xf numFmtId="49" fontId="13" fillId="4" borderId="20" xfId="1" applyNumberFormat="1" applyFont="1" applyFill="1" applyBorder="1" applyAlignment="1" applyProtection="1">
      <alignment horizontal="center" vertical="center" wrapText="1"/>
      <protection locked="0"/>
    </xf>
    <xf numFmtId="49" fontId="13" fillId="0" borderId="20" xfId="0" applyNumberFormat="1" applyFont="1" applyBorder="1" applyAlignment="1" applyProtection="1">
      <alignment horizontal="center" vertical="center" wrapText="1"/>
      <protection locked="0"/>
    </xf>
    <xf numFmtId="49" fontId="13" fillId="4" borderId="20" xfId="0" applyNumberFormat="1" applyFont="1" applyFill="1" applyBorder="1" applyAlignment="1" applyProtection="1">
      <alignment horizontal="center" vertical="center" wrapText="1"/>
      <protection locked="0"/>
    </xf>
    <xf numFmtId="49" fontId="4" fillId="2" borderId="16" xfId="0" applyNumberFormat="1" applyFont="1" applyFill="1" applyBorder="1" applyAlignment="1" applyProtection="1">
      <alignment vertical="center" wrapText="1"/>
      <protection locked="0"/>
    </xf>
    <xf numFmtId="49" fontId="4" fillId="2" borderId="16" xfId="0" applyNumberFormat="1" applyFont="1" applyFill="1" applyBorder="1" applyAlignment="1" applyProtection="1">
      <alignment horizontal="left" vertical="center" wrapText="1"/>
      <protection locked="0"/>
    </xf>
    <xf numFmtId="49" fontId="13" fillId="0" borderId="16" xfId="0" applyNumberFormat="1" applyFont="1" applyBorder="1" applyAlignment="1" applyProtection="1">
      <alignment horizontal="center" vertical="center" wrapText="1"/>
      <protection locked="0"/>
    </xf>
    <xf numFmtId="0" fontId="13" fillId="0" borderId="26" xfId="1" applyFont="1" applyBorder="1" applyAlignment="1">
      <alignment horizontal="center" vertical="center" wrapText="1"/>
    </xf>
    <xf numFmtId="49" fontId="4" fillId="0" borderId="26" xfId="0" applyNumberFormat="1" applyFont="1" applyBorder="1" applyAlignment="1" applyProtection="1">
      <alignment horizontal="center" vertical="center" wrapText="1"/>
      <protection locked="0"/>
    </xf>
    <xf numFmtId="49" fontId="4" fillId="4" borderId="16" xfId="0" applyNumberFormat="1" applyFont="1" applyFill="1" applyBorder="1" applyAlignment="1" applyProtection="1">
      <alignment horizontal="center" vertical="center" wrapText="1"/>
      <protection locked="0"/>
    </xf>
    <xf numFmtId="49" fontId="4" fillId="4" borderId="21" xfId="0" applyNumberFormat="1" applyFont="1" applyFill="1" applyBorder="1" applyAlignment="1" applyProtection="1">
      <alignment horizontal="center" vertical="center" wrapText="1"/>
      <protection locked="0"/>
    </xf>
    <xf numFmtId="49" fontId="13" fillId="4" borderId="16" xfId="1" applyNumberFormat="1" applyFont="1" applyFill="1" applyBorder="1" applyAlignment="1" applyProtection="1">
      <alignment horizontal="center" vertical="center" wrapText="1"/>
      <protection locked="0"/>
    </xf>
    <xf numFmtId="49" fontId="4" fillId="4" borderId="19"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left" vertical="center" wrapText="1"/>
      <protection locked="0"/>
    </xf>
    <xf numFmtId="49" fontId="4" fillId="0" borderId="21" xfId="0" applyNumberFormat="1" applyFont="1" applyBorder="1" applyAlignment="1" applyProtection="1">
      <alignment horizontal="left" vertical="center" wrapText="1"/>
      <protection locked="0"/>
    </xf>
    <xf numFmtId="49" fontId="13" fillId="0" borderId="20" xfId="1" applyNumberFormat="1" applyFont="1" applyFill="1" applyBorder="1" applyAlignment="1" applyProtection="1">
      <alignment horizontal="center" vertical="center" wrapText="1"/>
      <protection locked="0"/>
    </xf>
    <xf numFmtId="49" fontId="4" fillId="0" borderId="21" xfId="0" applyNumberFormat="1" applyFont="1" applyBorder="1" applyAlignment="1" applyProtection="1">
      <alignment horizontal="center" vertical="center" wrapText="1"/>
      <protection locked="0"/>
    </xf>
    <xf numFmtId="0" fontId="11" fillId="0" borderId="9" xfId="1" applyFont="1" applyFill="1" applyBorder="1" applyAlignment="1">
      <alignment horizontal="center" vertical="center"/>
    </xf>
    <xf numFmtId="0" fontId="13" fillId="4" borderId="27" xfId="2" applyFont="1" applyFill="1" applyBorder="1" applyAlignment="1">
      <alignment horizontal="center" vertical="center" wrapText="1"/>
    </xf>
    <xf numFmtId="49" fontId="3" fillId="3" borderId="20" xfId="0" applyNumberFormat="1"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49" fontId="3" fillId="3" borderId="20" xfId="0" applyNumberFormat="1" applyFont="1" applyFill="1" applyBorder="1" applyAlignment="1" applyProtection="1">
      <alignment horizontal="left" vertical="center" wrapText="1"/>
      <protection locked="0"/>
    </xf>
    <xf numFmtId="0" fontId="3" fillId="3" borderId="16" xfId="0" applyFont="1" applyFill="1" applyBorder="1" applyAlignment="1" applyProtection="1">
      <alignment horizontal="left" vertical="center" wrapText="1"/>
      <protection locked="0"/>
    </xf>
    <xf numFmtId="49" fontId="3" fillId="3" borderId="21" xfId="0" applyNumberFormat="1" applyFont="1" applyFill="1" applyBorder="1" applyAlignment="1" applyProtection="1">
      <alignment horizontal="center" vertical="center"/>
      <protection locked="0"/>
    </xf>
    <xf numFmtId="0" fontId="3" fillId="3" borderId="25"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49" fontId="3" fillId="3" borderId="21" xfId="0" applyNumberFormat="1"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49" fontId="3" fillId="3" borderId="20" xfId="0" applyNumberFormat="1" applyFont="1" applyFill="1" applyBorder="1" applyAlignment="1" applyProtection="1">
      <alignment vertical="center" wrapText="1"/>
      <protection locked="0"/>
    </xf>
    <xf numFmtId="0" fontId="3" fillId="3" borderId="16" xfId="0" applyFont="1" applyFill="1" applyBorder="1" applyAlignment="1" applyProtection="1">
      <alignment vertical="center" wrapText="1"/>
      <protection locked="0"/>
    </xf>
    <xf numFmtId="0" fontId="1" fillId="2" borderId="20" xfId="0" applyFont="1" applyFill="1" applyBorder="1" applyAlignment="1" applyProtection="1">
      <alignment horizontal="center" vertical="center" wrapText="1"/>
      <protection locked="0"/>
    </xf>
    <xf numFmtId="49" fontId="2" fillId="2" borderId="20" xfId="0" applyNumberFormat="1"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49" fontId="1" fillId="2" borderId="23" xfId="0" applyNumberFormat="1" applyFont="1" applyFill="1" applyBorder="1" applyAlignment="1" applyProtection="1">
      <alignment horizontal="left" vertical="center" wrapText="1"/>
      <protection locked="0"/>
    </xf>
    <xf numFmtId="0" fontId="1" fillId="2" borderId="24" xfId="0" applyFont="1" applyFill="1" applyBorder="1" applyAlignment="1" applyProtection="1">
      <alignment horizontal="left" vertical="center" wrapText="1"/>
      <protection locked="0"/>
    </xf>
    <xf numFmtId="49" fontId="2" fillId="2" borderId="21" xfId="0" applyNumberFormat="1"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49" fontId="13" fillId="0" borderId="28" xfId="1" applyNumberFormat="1" applyFont="1" applyFill="1" applyBorder="1" applyAlignment="1" applyProtection="1">
      <alignment horizontal="center" vertical="center" wrapText="1"/>
      <protection locked="0"/>
    </xf>
    <xf numFmtId="49" fontId="13" fillId="0" borderId="29" xfId="0" applyNumberFormat="1" applyFont="1" applyBorder="1" applyAlignment="1" applyProtection="1">
      <alignment horizontal="center" vertical="center" wrapText="1"/>
      <protection locked="0"/>
    </xf>
    <xf numFmtId="49" fontId="13" fillId="2" borderId="28" xfId="1" applyNumberFormat="1" applyFont="1" applyFill="1" applyBorder="1" applyAlignment="1" applyProtection="1">
      <alignment horizontal="center" vertical="center" wrapText="1"/>
      <protection locked="0"/>
    </xf>
    <xf numFmtId="49" fontId="4" fillId="4" borderId="30" xfId="0" applyNumberFormat="1" applyFont="1" applyFill="1" applyBorder="1" applyAlignment="1">
      <alignment horizontal="center" vertical="center" wrapText="1"/>
    </xf>
    <xf numFmtId="49" fontId="4" fillId="4" borderId="31" xfId="0" applyNumberFormat="1" applyFont="1" applyFill="1" applyBorder="1" applyAlignment="1">
      <alignment horizontal="center" vertical="center" wrapText="1"/>
    </xf>
    <xf numFmtId="0" fontId="16" fillId="0" borderId="28" xfId="0" applyFont="1" applyBorder="1" applyAlignment="1">
      <alignment horizontal="center" vertical="center" wrapText="1"/>
    </xf>
    <xf numFmtId="49" fontId="16" fillId="8" borderId="31" xfId="0" applyNumberFormat="1" applyFont="1" applyFill="1" applyBorder="1" applyAlignment="1" applyProtection="1">
      <alignment horizontal="center" vertical="center" wrapText="1"/>
      <protection locked="0"/>
    </xf>
    <xf numFmtId="0" fontId="17" fillId="0" borderId="31" xfId="0" applyFont="1" applyBorder="1" applyAlignment="1">
      <alignment horizontal="center" vertical="center" wrapText="1"/>
    </xf>
  </cellXfs>
  <cellStyles count="5">
    <cellStyle name="Hipervínculo" xfId="1" builtinId="8"/>
    <cellStyle name="Hyperlink" xfId="4" xr:uid="{00000000-0005-0000-0000-000001000000}"/>
    <cellStyle name="Normal" xfId="0" builtinId="0"/>
    <cellStyle name="Normal 2 2" xfId="2" xr:uid="{00000000-0005-0000-0000-000003000000}"/>
    <cellStyle name="Normal 2 2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560294</xdr:colOff>
      <xdr:row>1</xdr:row>
      <xdr:rowOff>457216</xdr:rowOff>
    </xdr:to>
    <xdr:pic>
      <xdr:nvPicPr>
        <xdr:cNvPr id="30325" name="Imagen 2" descr="Imagen 2">
          <a:extLst>
            <a:ext uri="{FF2B5EF4-FFF2-40B4-BE49-F238E27FC236}">
              <a16:creationId xmlns:a16="http://schemas.microsoft.com/office/drawing/2014/main" id="{00000000-0008-0000-0000-000075760000}"/>
            </a:ext>
          </a:extLst>
        </xdr:cNvPr>
        <xdr:cNvPicPr>
          <a:picLocks noChangeAspect="1"/>
        </xdr:cNvPicPr>
      </xdr:nvPicPr>
      <xdr:blipFill>
        <a:blip xmlns:r="http://schemas.openxmlformats.org/officeDocument/2006/relationships" r:embed="rId1"/>
        <a:stretch>
          <a:fillRect/>
        </a:stretch>
      </xdr:blipFill>
      <xdr:spPr>
        <a:xfrm>
          <a:off x="0" y="0"/>
          <a:ext cx="4104154" cy="1241628"/>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lombiacompra.gov.co/archivos/circular/circular-externa-no-001-de-2024" TargetMode="External"/><Relationship Id="rId299" Type="http://schemas.openxmlformats.org/officeDocument/2006/relationships/hyperlink" Target="https://culturarecreacionydeporte.gov.co/sites/default/files/2025-08/1_doc_conpes_dc_40_pp_rrom.pdf" TargetMode="External"/><Relationship Id="rId21" Type="http://schemas.openxmlformats.org/officeDocument/2006/relationships/hyperlink" Target="http://www.alcaldiabogota.gov.co/sisjur/normas/Norma1.jsp?i=119961" TargetMode="External"/><Relationship Id="rId63" Type="http://schemas.openxmlformats.org/officeDocument/2006/relationships/hyperlink" Target="https://www.alcaldiabogota.gov.co/sisjur/normas/Norma1.jsp?i=82666" TargetMode="External"/><Relationship Id="rId159" Type="http://schemas.openxmlformats.org/officeDocument/2006/relationships/hyperlink" Target="https://www.funcionpublica.gov.co/eva/gestornormativo/norma.php?i=65335" TargetMode="External"/><Relationship Id="rId324" Type="http://schemas.openxmlformats.org/officeDocument/2006/relationships/hyperlink" Target="http://www.alcaldiabogota.gov.co/sisjur/normas/Norma1.jsp?i=6076" TargetMode="External"/><Relationship Id="rId366" Type="http://schemas.openxmlformats.org/officeDocument/2006/relationships/hyperlink" Target="https://www.alcaldiabogota.gov.co/sisjur/normas/Norma1.jsp?i=82445" TargetMode="External"/><Relationship Id="rId170" Type="http://schemas.openxmlformats.org/officeDocument/2006/relationships/hyperlink" Target="https://www.alcaldiabogota.gov.co/sisjur/normas/Norma1.jsp?i=191904" TargetMode="External"/><Relationship Id="rId226" Type="http://schemas.openxmlformats.org/officeDocument/2006/relationships/hyperlink" Target="http://www.alcaldiabogota.gov.co/sisjur/normas/Norma1.jsp?i=22307" TargetMode="External"/><Relationship Id="rId433" Type="http://schemas.openxmlformats.org/officeDocument/2006/relationships/hyperlink" Target="https://www.secretariasenado.gov.co/constitucion-politica" TargetMode="External"/><Relationship Id="rId268" Type="http://schemas.openxmlformats.org/officeDocument/2006/relationships/hyperlink" Target="https://www.alcaldiabogota.gov.co/sisjur/normas/Norma1.jsp?i=120999" TargetMode="External"/><Relationship Id="rId32" Type="http://schemas.openxmlformats.org/officeDocument/2006/relationships/hyperlink" Target="https://www.alcaldiabogota.gov.co/sisjur/normas/Norma1.jsp?i=87911" TargetMode="External"/><Relationship Id="rId74" Type="http://schemas.openxmlformats.org/officeDocument/2006/relationships/hyperlink" Target="https://www.funcionpublica.gov.co/eva/gestornormativo/norma.php?i=17004" TargetMode="External"/><Relationship Id="rId128" Type="http://schemas.openxmlformats.org/officeDocument/2006/relationships/hyperlink" Target="https://www.funcionpublica.gov.co/eva/gestornormativo/norma.php?i=87624" TargetMode="External"/><Relationship Id="rId335" Type="http://schemas.openxmlformats.org/officeDocument/2006/relationships/hyperlink" Target="http://www.secretariasenado.gov.co/senado/basedoc/constitucion_politica_1991.html" TargetMode="External"/><Relationship Id="rId377" Type="http://schemas.openxmlformats.org/officeDocument/2006/relationships/hyperlink" Target="https://www.alcaldiabogota.gov.co/sisjur/normas/Norma1.jsp?i=127258" TargetMode="External"/><Relationship Id="rId5" Type="http://schemas.openxmlformats.org/officeDocument/2006/relationships/hyperlink" Target="https://www.alcaldiabogota.gov.co/sisjur/normas/Norma1.jsp?i=39846" TargetMode="External"/><Relationship Id="rId181" Type="http://schemas.openxmlformats.org/officeDocument/2006/relationships/hyperlink" Target="https://www.sdp.gov.co/sites/default/files/doc_conpes_dc_pp_piia_0.pdf" TargetMode="External"/><Relationship Id="rId237" Type="http://schemas.openxmlformats.org/officeDocument/2006/relationships/hyperlink" Target="https://www.alcaldiabogota.gov.co/sisjur/normas/Norma1.jsp?i=9027" TargetMode="External"/><Relationship Id="rId402" Type="http://schemas.openxmlformats.org/officeDocument/2006/relationships/hyperlink" Target="https://www.alcaldiabogota.gov.co/sisjur/normas/Norma1.jsp?i=6533" TargetMode="External"/><Relationship Id="rId279" Type="http://schemas.openxmlformats.org/officeDocument/2006/relationships/hyperlink" Target="https://www.alcaldiabogota.gov.co/sisjur/normas/Norma1.jsp?i=52971" TargetMode="External"/><Relationship Id="rId444" Type="http://schemas.openxmlformats.org/officeDocument/2006/relationships/hyperlink" Target="https://www.participacionbogota.gov.co/sites/idpac/files/normativa/2026-08/resolucion-492-de-2026-ecosistema-de-innovacion-y-fortalecimiento.pdf" TargetMode="External"/><Relationship Id="rId43" Type="http://schemas.openxmlformats.org/officeDocument/2006/relationships/hyperlink" Target="https://sisjur.bogotajuridica.gov.co/sisjur/normas/Norma1.jsp?i=191784" TargetMode="External"/><Relationship Id="rId139" Type="http://schemas.openxmlformats.org/officeDocument/2006/relationships/hyperlink" Target="https://normativa.archivogeneral.gov.co/circular-externa-003-de-2012/" TargetMode="External"/><Relationship Id="rId290" Type="http://schemas.openxmlformats.org/officeDocument/2006/relationships/hyperlink" Target="https://www.alcaldiabogota.gov.co/sisjur/normas/Norma1.jsp?i=191868" TargetMode="External"/><Relationship Id="rId304" Type="http://schemas.openxmlformats.org/officeDocument/2006/relationships/hyperlink" Target="http://www.sdp.gov.co/sites/default/files/conpes_13_sda_pp_ea-convertido.pdf" TargetMode="External"/><Relationship Id="rId346" Type="http://schemas.openxmlformats.org/officeDocument/2006/relationships/hyperlink" Target="https://www.funcionpublica.gov.co/eva/gestornormativo/norma.php?i=62866" TargetMode="External"/><Relationship Id="rId388" Type="http://schemas.openxmlformats.org/officeDocument/2006/relationships/hyperlink" Target="https://www.alcaldiabogota.gov.co/sisjur/normas/Norma1.jsp?i=21081" TargetMode="External"/><Relationship Id="rId85" Type="http://schemas.openxmlformats.org/officeDocument/2006/relationships/hyperlink" Target="http://www.alcaldiabogota.gov.co/sisjur/normas/Norma1.jsp?i=5496" TargetMode="External"/><Relationship Id="rId150" Type="http://schemas.openxmlformats.org/officeDocument/2006/relationships/hyperlink" Target="https://www.alcaldiabogota.gov.co/sisjur/normas/Norma1.jsp?i=76948" TargetMode="External"/><Relationship Id="rId192" Type="http://schemas.openxmlformats.org/officeDocument/2006/relationships/hyperlink" Target="https://www.alcaldiabogota.gov.co/sisjur/normas/Norma1.jsp?i=191904" TargetMode="External"/><Relationship Id="rId206" Type="http://schemas.openxmlformats.org/officeDocument/2006/relationships/hyperlink" Target="https://www.alcaldiabogota.gov.co/sisjur/normas/Norma1.jsp?i=28572" TargetMode="External"/><Relationship Id="rId413" Type="http://schemas.openxmlformats.org/officeDocument/2006/relationships/hyperlink" Target="https://www.alcaldiabogota.gov.co/sisjur/normas/Norma1.jsp?i=191868" TargetMode="External"/><Relationship Id="rId248" Type="http://schemas.openxmlformats.org/officeDocument/2006/relationships/hyperlink" Target="https://www.alcaldiabogota.gov.co/sisjur/normas/Norma1.jsp?i=191868" TargetMode="External"/><Relationship Id="rId12" Type="http://schemas.openxmlformats.org/officeDocument/2006/relationships/hyperlink" Target="http://www.secretariasenado.gov.co/senado/basedoc/ley_1755_2015.html" TargetMode="External"/><Relationship Id="rId108" Type="http://schemas.openxmlformats.org/officeDocument/2006/relationships/hyperlink" Target="https://www.alcaldiabogota.gov.co/sisjur/normas/Norma1.jsp?i=85350&amp;dt=S" TargetMode="External"/><Relationship Id="rId315" Type="http://schemas.openxmlformats.org/officeDocument/2006/relationships/hyperlink" Target="https://dapre.presidencia.gov.co/normativa/normativa/LEY%202166%20DEL%2018%20DE%20DICIEMBRE%20DE%202021.pdf" TargetMode="External"/><Relationship Id="rId357" Type="http://schemas.openxmlformats.org/officeDocument/2006/relationships/hyperlink" Target="https://www.alcaldiabogota.gov.co/sisjur/normas/Norma1.jsp?i=120999" TargetMode="External"/><Relationship Id="rId54" Type="http://schemas.openxmlformats.org/officeDocument/2006/relationships/hyperlink" Target="https://www.alcaldiabogota.gov.co/sisjur/normas/Norma1.jsp?i=112917&amp;dt=S" TargetMode="External"/><Relationship Id="rId96" Type="http://schemas.openxmlformats.org/officeDocument/2006/relationships/hyperlink" Target="http://www.alcaldiabogota.gov.co/sisjur/normas/Norma1.jsp?i=14861" TargetMode="External"/><Relationship Id="rId161" Type="http://schemas.openxmlformats.org/officeDocument/2006/relationships/hyperlink" Target="https://www.alcaldiabogota.gov.co/sisjur/normas/Norma1.jsp?i=22307" TargetMode="External"/><Relationship Id="rId217" Type="http://schemas.openxmlformats.org/officeDocument/2006/relationships/hyperlink" Target="https://www.funcionpublica.gov.co/eva/gestornormativo/norma.php?i=17004" TargetMode="External"/><Relationship Id="rId399" Type="http://schemas.openxmlformats.org/officeDocument/2006/relationships/hyperlink" Target="http://www.secretariasenado.gov.co/senado/basedoc/ley_2195_2022.html" TargetMode="External"/><Relationship Id="rId259" Type="http://schemas.openxmlformats.org/officeDocument/2006/relationships/hyperlink" Target="https://www.alcaldiabogota.gov.co/sisjur/normas/Norma1.jsp?i=14327" TargetMode="External"/><Relationship Id="rId424" Type="http://schemas.openxmlformats.org/officeDocument/2006/relationships/hyperlink" Target="https://www.funcionpublica.gov.co/eva/gestornormativo/norma.php?i=56882" TargetMode="External"/><Relationship Id="rId23" Type="http://schemas.openxmlformats.org/officeDocument/2006/relationships/hyperlink" Target="https://www.funcionpublica.gov.co/eva/gestornormativo/norma.php?i=73593" TargetMode="External"/><Relationship Id="rId119" Type="http://schemas.openxmlformats.org/officeDocument/2006/relationships/hyperlink" Target="https://www.colombiacompra.gov.co/archivos/circular/circular-externa-no-001-de-2024" TargetMode="External"/><Relationship Id="rId270" Type="http://schemas.openxmlformats.org/officeDocument/2006/relationships/hyperlink" Target="https://www.alcaldiabogota.gov.co/sisjur/normas/Norma1.jsp?i=178745" TargetMode="External"/><Relationship Id="rId326" Type="http://schemas.openxmlformats.org/officeDocument/2006/relationships/hyperlink" Target="https://www.funcionpublica.gov.co/eva/gestornormativo/norma.php?i=36842" TargetMode="External"/><Relationship Id="rId65" Type="http://schemas.openxmlformats.org/officeDocument/2006/relationships/hyperlink" Target="https://www.arlsura.com/files/circular38_14.pdf" TargetMode="External"/><Relationship Id="rId130" Type="http://schemas.openxmlformats.org/officeDocument/2006/relationships/hyperlink" Target="https://www.funcionpublica.gov.co/eva/gestornormativo/norma.php?i=53825" TargetMode="External"/><Relationship Id="rId368" Type="http://schemas.openxmlformats.org/officeDocument/2006/relationships/hyperlink" Target="https://www.alcaldiabogota.gov.co/sisjur/normas/Norma1.jsp?i=152480" TargetMode="External"/><Relationship Id="rId172" Type="http://schemas.openxmlformats.org/officeDocument/2006/relationships/hyperlink" Target="https://www.minsalud.gov.co/Normatividad_Nuevo/Resoluci&#243;n%203317%20de%202012.pdf" TargetMode="External"/><Relationship Id="rId228" Type="http://schemas.openxmlformats.org/officeDocument/2006/relationships/hyperlink" Target="https://www.alcaldiabogota.gov.co/sisjur/normas/Norma1.jsp?i=80687&amp;dt=S" TargetMode="External"/><Relationship Id="rId435" Type="http://schemas.openxmlformats.org/officeDocument/2006/relationships/hyperlink" Target="https://www.alcaldiabogota.gov.co/sisjur/normas/Norma1.jsp?i=85866" TargetMode="External"/><Relationship Id="rId281" Type="http://schemas.openxmlformats.org/officeDocument/2006/relationships/hyperlink" Target="http://www.secretariasenado.gov.co/senado/basedoc/constitucion_politica_1991.html" TargetMode="External"/><Relationship Id="rId337" Type="http://schemas.openxmlformats.org/officeDocument/2006/relationships/hyperlink" Target="https://www.alcaldiabogota.gov.co/sisjur/normas/Norma1.jsp?i=304" TargetMode="External"/><Relationship Id="rId34" Type="http://schemas.openxmlformats.org/officeDocument/2006/relationships/hyperlink" Target="https://intranet.participacionbogota.gov.co/wp-content/uploads/2024/10/RESOLUCION-408-DE-2024-MODIFICA-LA-RESOLUCION-106-DEL-2018-ESTABLECE-EL-VIERNES-FELIZ.pdf" TargetMode="External"/><Relationship Id="rId76" Type="http://schemas.openxmlformats.org/officeDocument/2006/relationships/hyperlink" Target="http://www.alcaldiabogota.gov.co/sisjur/normas/Norma1.jsp?i=6305" TargetMode="External"/><Relationship Id="rId141" Type="http://schemas.openxmlformats.org/officeDocument/2006/relationships/hyperlink" Target="https://www.funcionpublica.gov.co/eva/gestornormativo/norma.php?i=76833" TargetMode="External"/><Relationship Id="rId379" Type="http://schemas.openxmlformats.org/officeDocument/2006/relationships/hyperlink" Target="https://www.alcaldiabogota.gov.co/sisjur/normas/Norma1.jsp?i=170877&amp;dt=S" TargetMode="External"/><Relationship Id="rId7" Type="http://schemas.openxmlformats.org/officeDocument/2006/relationships/hyperlink" Target="https://www.alcaldiabogota.gov.co/sisjur/normas/Norma1.jsp?i=33864" TargetMode="External"/><Relationship Id="rId183" Type="http://schemas.openxmlformats.org/officeDocument/2006/relationships/hyperlink" Target="https://www.alcaldiabogota.gov.co/sisjur/normas/Norma1.jsp?i=191864" TargetMode="External"/><Relationship Id="rId239" Type="http://schemas.openxmlformats.org/officeDocument/2006/relationships/hyperlink" Target="https://www.alcaldiabogota.gov.co/sisjur/normas/Norma1.jsp?i=43292" TargetMode="External"/><Relationship Id="rId390" Type="http://schemas.openxmlformats.org/officeDocument/2006/relationships/hyperlink" Target="https://www.alcaldiabogota.gov.co/sisjur/normas/Norma1.jsp?i=170877" TargetMode="External"/><Relationship Id="rId404" Type="http://schemas.openxmlformats.org/officeDocument/2006/relationships/hyperlink" Target="https://www.funcionpublica.gov.co/eva/gestornormativo/norma.php?i=184758" TargetMode="External"/><Relationship Id="rId446" Type="http://schemas.openxmlformats.org/officeDocument/2006/relationships/hyperlink" Target="https://www.alcaldiabogota.gov.co/sisjur/normas/Norma1.jsp?i=304" TargetMode="External"/><Relationship Id="rId250" Type="http://schemas.openxmlformats.org/officeDocument/2006/relationships/hyperlink" Target="https://www.alcaldiabogota.gov.co/sisjur/normas/Norma1.jsp?i=71261" TargetMode="External"/><Relationship Id="rId292" Type="http://schemas.openxmlformats.org/officeDocument/2006/relationships/hyperlink" Target="https://www.funcionpublica.gov.co/eva/gestornormativo/norma_pdf.php?i=269636" TargetMode="External"/><Relationship Id="rId306" Type="http://schemas.openxmlformats.org/officeDocument/2006/relationships/hyperlink" Target="https://www.integracionsocial.gov.co/images/_docs/2025/Politicas-publicas/30042025-doc_conpes_pp_ruralidad.pdf" TargetMode="External"/><Relationship Id="rId45" Type="http://schemas.openxmlformats.org/officeDocument/2006/relationships/hyperlink" Target="https://www.participacionbogota.gov.co/file/4738/download?token=6nnzvIO0" TargetMode="External"/><Relationship Id="rId87" Type="http://schemas.openxmlformats.org/officeDocument/2006/relationships/hyperlink" Target="http://www.alcaldiabogota.gov.co/sisjur/normas/Norma1.jsp?i=281" TargetMode="External"/><Relationship Id="rId110" Type="http://schemas.openxmlformats.org/officeDocument/2006/relationships/hyperlink" Target="https://www.funcionpublica.gov.co/eva/gestornormativo/norma.php?i=78935" TargetMode="External"/><Relationship Id="rId348" Type="http://schemas.openxmlformats.org/officeDocument/2006/relationships/hyperlink" Target="https://www.funcionpublica.gov.co/eva/gestornormativo/norma.php?i=83433" TargetMode="External"/><Relationship Id="rId152" Type="http://schemas.openxmlformats.org/officeDocument/2006/relationships/hyperlink" Target="https://www.alcaldiabogota.gov.co/sisjur/normas/Norma1.jsp?i=191865" TargetMode="External"/><Relationship Id="rId194" Type="http://schemas.openxmlformats.org/officeDocument/2006/relationships/hyperlink" Target="https://www.alcaldiabogota.gov.co/sisjur/normas/Norma1.jsp?i=170877" TargetMode="External"/><Relationship Id="rId208" Type="http://schemas.openxmlformats.org/officeDocument/2006/relationships/hyperlink" Target="https://www.alcaldiabogota.gov.co/sisjur/normas/Norma1.jsp?i=81745" TargetMode="External"/><Relationship Id="rId415" Type="http://schemas.openxmlformats.org/officeDocument/2006/relationships/hyperlink" Target="https://www.alcaldiabogota.gov.co/sisjur/normas/Norma1.jsp?i=193093" TargetMode="External"/><Relationship Id="rId261" Type="http://schemas.openxmlformats.org/officeDocument/2006/relationships/hyperlink" Target="https://www.alcaldiabogota.gov.co/sisjur/normas/Norma1.jsp?i=300" TargetMode="External"/><Relationship Id="rId14" Type="http://schemas.openxmlformats.org/officeDocument/2006/relationships/hyperlink" Target="https://www.alcaldiabogota.gov.co/sisjur/normas/Norma1.jsp?i=66354&amp;dt=S" TargetMode="External"/><Relationship Id="rId56" Type="http://schemas.openxmlformats.org/officeDocument/2006/relationships/hyperlink" Target="https://cnsc.gov.co/sites/default/files/2021-08/circular_11_requisitos_documentos_rpca.pdf" TargetMode="External"/><Relationship Id="rId317" Type="http://schemas.openxmlformats.org/officeDocument/2006/relationships/hyperlink" Target="http://www.alcaldiabogota.gov.co/sisjur/normas/Norma1.jsp?i=3431" TargetMode="External"/><Relationship Id="rId359" Type="http://schemas.openxmlformats.org/officeDocument/2006/relationships/hyperlink" Target="https://www.participacionbogota.gov.co/sites/idpac/files/normativa/2023-12/resolucion126de20180.pdf" TargetMode="External"/><Relationship Id="rId98" Type="http://schemas.openxmlformats.org/officeDocument/2006/relationships/hyperlink" Target="https://www.alcaldiabogota.gov.co/sisjur/normas/Norma1.jsp?i=87123" TargetMode="External"/><Relationship Id="rId121" Type="http://schemas.openxmlformats.org/officeDocument/2006/relationships/hyperlink" Target="https://www.alcaldiabogota.gov.co/sisjur/normas/Norma1.jsp?i=191866" TargetMode="External"/><Relationship Id="rId163" Type="http://schemas.openxmlformats.org/officeDocument/2006/relationships/hyperlink" Target="https://www.alcaldiabogota.gov.co/sisjur/normas/Norma1.jsp?i=28572" TargetMode="External"/><Relationship Id="rId219" Type="http://schemas.openxmlformats.org/officeDocument/2006/relationships/hyperlink" Target="https://www.funcionpublica.gov.co/eva/gestornormativo/norma.php?i=62866" TargetMode="External"/><Relationship Id="rId370" Type="http://schemas.openxmlformats.org/officeDocument/2006/relationships/hyperlink" Target="https://www.alcaldiabogota.gov.co/sisjur/normas/Norma1.jsp?i=4125" TargetMode="External"/><Relationship Id="rId426" Type="http://schemas.openxmlformats.org/officeDocument/2006/relationships/hyperlink" Target="https://www.funcionpublica.gov.co/eva/gestornormativo/norma.php?i=65334" TargetMode="External"/><Relationship Id="rId230" Type="http://schemas.openxmlformats.org/officeDocument/2006/relationships/hyperlink" Target="https://www.alcaldiabogota.gov.co/sisjur/normas/Norma1.jsp?i=192596&amp;dt=S" TargetMode="External"/><Relationship Id="rId25" Type="http://schemas.openxmlformats.org/officeDocument/2006/relationships/hyperlink" Target="https://ese-hospital-heli-moreno-blanco.micolombiadigital.gov.co/sites/ese-hospital-heli-moreno-blanco/content/files/000151/7503_circular-secretaria-de-transparencia-cir2500000026-de-2025.pdf" TargetMode="External"/><Relationship Id="rId67" Type="http://schemas.openxmlformats.org/officeDocument/2006/relationships/hyperlink" Target="https://www.alcaldiabogota.gov.co/sisjur/normas/Norma1.jsp?i=6872" TargetMode="External"/><Relationship Id="rId272" Type="http://schemas.openxmlformats.org/officeDocument/2006/relationships/hyperlink" Target="https://www.alcaldiabogota.gov.co/sisjur/normas/Norma1.jsp?i=191867" TargetMode="External"/><Relationship Id="rId328" Type="http://schemas.openxmlformats.org/officeDocument/2006/relationships/hyperlink" Target="https://normograma.mintic.gov.co/mintic/compilacion/docs/resolucion_mintic_1519_2020.htm" TargetMode="External"/><Relationship Id="rId132" Type="http://schemas.openxmlformats.org/officeDocument/2006/relationships/hyperlink" Target="http://www.secretariasenado.gov.co/senado/basedoc/ley_1409_2010.html" TargetMode="External"/><Relationship Id="rId174" Type="http://schemas.openxmlformats.org/officeDocument/2006/relationships/hyperlink" Target="https://www.funcionpublica.gov.co/eva/gestornormativo/norma.php?i=65335" TargetMode="External"/><Relationship Id="rId381" Type="http://schemas.openxmlformats.org/officeDocument/2006/relationships/hyperlink" Target="https://www.alcaldiabogota.gov.co/sisjur/normas/Norma1.jsp?i=127258&amp;dt=S" TargetMode="External"/><Relationship Id="rId241" Type="http://schemas.openxmlformats.org/officeDocument/2006/relationships/hyperlink" Target="https://www.alcaldiabogota.gov.co/sisjur/normas/Norma1.jsp?i=96145" TargetMode="External"/><Relationship Id="rId437" Type="http://schemas.openxmlformats.org/officeDocument/2006/relationships/hyperlink" Target="https://www.alcaldiabogota.gov.co/sisjur/normas/Norma1.jsp?i=191869" TargetMode="External"/><Relationship Id="rId36" Type="http://schemas.openxmlformats.org/officeDocument/2006/relationships/hyperlink" Target="https://drive.google.com/file/d/1v3VBHDyXPXOfshGgBodk-NOlDOkJ36H5/view?usp=sharing" TargetMode="External"/><Relationship Id="rId283" Type="http://schemas.openxmlformats.org/officeDocument/2006/relationships/hyperlink" Target="https://www.alcaldiabogota.gov.co/sisjur/normas/Norma1.jsp?i=35794&amp;dt=S" TargetMode="External"/><Relationship Id="rId339" Type="http://schemas.openxmlformats.org/officeDocument/2006/relationships/hyperlink" Target="https://www.alcaldiabogota.gov.co/sisjur/normas/Norma1.jsp?i=186" TargetMode="External"/><Relationship Id="rId78" Type="http://schemas.openxmlformats.org/officeDocument/2006/relationships/hyperlink" Target="http://www.alcaldiabogota.gov.co/sisjur/normas/Norma1.jsp?i=3420" TargetMode="External"/><Relationship Id="rId101" Type="http://schemas.openxmlformats.org/officeDocument/2006/relationships/hyperlink" Target="https://www.alcaldiabogota.gov.co/sisjur/normas/Norma1.jsp?i=5425&amp;dt=S" TargetMode="External"/><Relationship Id="rId143" Type="http://schemas.openxmlformats.org/officeDocument/2006/relationships/hyperlink" Target="http://www.secretariasenado.gov.co/senado/basedoc/ley_1755_2015.html" TargetMode="External"/><Relationship Id="rId185" Type="http://schemas.openxmlformats.org/officeDocument/2006/relationships/hyperlink" Target="https://www.alcaldiabogota.gov.co/sisjur/normas/Norma1.jsp?i=191904" TargetMode="External"/><Relationship Id="rId350" Type="http://schemas.openxmlformats.org/officeDocument/2006/relationships/hyperlink" Target="https://www.funcionpublica.gov.co/eva/gestornormativo/norma.php?i=103352" TargetMode="External"/><Relationship Id="rId406" Type="http://schemas.openxmlformats.org/officeDocument/2006/relationships/hyperlink" Target="https://www.alcaldiabogota.gov.co/sisjur/normas/Norma1.jsp?i=191714&amp;dt=S" TargetMode="External"/><Relationship Id="rId9" Type="http://schemas.openxmlformats.org/officeDocument/2006/relationships/hyperlink" Target="https://www.funcionpublica.gov.co/eva/gestornormativo/norma.php?i=52081" TargetMode="External"/><Relationship Id="rId210" Type="http://schemas.openxmlformats.org/officeDocument/2006/relationships/hyperlink" Target="https://www.alcaldiabogota.gov.co/sisjur/normas/Norma1.jsp?i=97125&amp;dt=S" TargetMode="External"/><Relationship Id="rId392" Type="http://schemas.openxmlformats.org/officeDocument/2006/relationships/hyperlink" Target="https://sisjur.bogotajuridica.gov.co/sisjur/normas/Norma1.jsp?i=8281" TargetMode="External"/><Relationship Id="rId448" Type="http://schemas.openxmlformats.org/officeDocument/2006/relationships/hyperlink" Target="https://www.funcionpublica.gov.co/eva/gestornormativo/norma.php?i=17319" TargetMode="External"/><Relationship Id="rId252" Type="http://schemas.openxmlformats.org/officeDocument/2006/relationships/hyperlink" Target="https://www.alcaldiabogota.gov.co/sisjur/normas/Norma1.jsp?i=108445" TargetMode="External"/><Relationship Id="rId294" Type="http://schemas.openxmlformats.org/officeDocument/2006/relationships/hyperlink" Target="https://www.alcaldiabogota.gov.co/sisjur/normas/Norma1.jsp?i=191904" TargetMode="External"/><Relationship Id="rId308" Type="http://schemas.openxmlformats.org/officeDocument/2006/relationships/hyperlink" Target="https://www.alcaldiabogota.gov.co/sisjur/normas/Norma1.jsp?i=191866" TargetMode="External"/><Relationship Id="rId47" Type="http://schemas.openxmlformats.org/officeDocument/2006/relationships/hyperlink" Target="https://www.funcionpublica.gov.co/eva/gestornormativo/norma.php?i=69573" TargetMode="External"/><Relationship Id="rId89" Type="http://schemas.openxmlformats.org/officeDocument/2006/relationships/hyperlink" Target="https://www.alcaldiabogota.gov.co/sisjur/normas/Norma1.jsp?i=28837" TargetMode="External"/><Relationship Id="rId112" Type="http://schemas.openxmlformats.org/officeDocument/2006/relationships/hyperlink" Target="https://www.alcaldiabogota.gov.co/sisjur/normas/Norma1.jsp?i=89962&amp;dt=S" TargetMode="External"/><Relationship Id="rId154" Type="http://schemas.openxmlformats.org/officeDocument/2006/relationships/hyperlink" Target="https://www.alcaldiabogota.gov.co/sisjur/normas/Norma1.jsp?i=1693" TargetMode="External"/><Relationship Id="rId361" Type="http://schemas.openxmlformats.org/officeDocument/2006/relationships/hyperlink" Target="https://www.alcaldiabogota.gov.co/sisjur/normas/Norma1.jsp?i=181089" TargetMode="External"/><Relationship Id="rId196" Type="http://schemas.openxmlformats.org/officeDocument/2006/relationships/hyperlink" Target="https://www.participacionbogota.gov.co/sites/idpac/files/normativa/2023-12/revdg3-resolucion-ivc-comunidades-indigenas.pdf" TargetMode="External"/><Relationship Id="rId417" Type="http://schemas.openxmlformats.org/officeDocument/2006/relationships/hyperlink" Target="https://www.alcaldiabogota.gov.co/sisjur/normas/Norma1.jsp?i=4125" TargetMode="External"/><Relationship Id="rId16" Type="http://schemas.openxmlformats.org/officeDocument/2006/relationships/hyperlink" Target="https://serviciocivil.gov.co/sites/default/files/marco-legal/2010_03_15_CONPES_3649.pdf" TargetMode="External"/><Relationship Id="rId221" Type="http://schemas.openxmlformats.org/officeDocument/2006/relationships/hyperlink" Target="https://www.alcaldiabogota.gov.co/sisjur/normas/Norma1.jsp?i=104005" TargetMode="External"/><Relationship Id="rId263" Type="http://schemas.openxmlformats.org/officeDocument/2006/relationships/hyperlink" Target="https://www.alcaldiabogota.gov.co/sisjur/normas/Norma1.jsp?i=56882" TargetMode="External"/><Relationship Id="rId319" Type="http://schemas.openxmlformats.org/officeDocument/2006/relationships/hyperlink" Target="http://www.alcaldiabogota.gov.co/sisjur/normas/Norma1.jsp?i=36913" TargetMode="External"/><Relationship Id="rId58" Type="http://schemas.openxmlformats.org/officeDocument/2006/relationships/hyperlink" Target="https://www.alcaldiabogota.gov.co/sisjur/normas/Norma1.jsp?i=115899" TargetMode="External"/><Relationship Id="rId123" Type="http://schemas.openxmlformats.org/officeDocument/2006/relationships/hyperlink" Target="https://www.funcionpublica.gov.co/eva/gestornormativo/norma.php?i=289" TargetMode="External"/><Relationship Id="rId330" Type="http://schemas.openxmlformats.org/officeDocument/2006/relationships/hyperlink" Target="https://www.alcaldiabogota.gov.co/sisjur/normas/Norma1.jsp?i=179047&amp;dt=S" TargetMode="External"/><Relationship Id="rId165" Type="http://schemas.openxmlformats.org/officeDocument/2006/relationships/hyperlink" Target="https://www.alcaldiabogota.gov.co/sisjur/normas/Norma1.jsp?i=188554" TargetMode="External"/><Relationship Id="rId372" Type="http://schemas.openxmlformats.org/officeDocument/2006/relationships/hyperlink" Target="https://www.alcaldiabogota.gov.co/sisjur/normas/Norma1.jsp?i=15688" TargetMode="External"/><Relationship Id="rId428" Type="http://schemas.openxmlformats.org/officeDocument/2006/relationships/hyperlink" Target="https://www.alcaldiabogota.gov.co/sisjur/normas/Norma1.jsp?i=191904" TargetMode="External"/><Relationship Id="rId232" Type="http://schemas.openxmlformats.org/officeDocument/2006/relationships/hyperlink" Target="https://www.alcaldiabogota.gov.co/sisjur/normas/Norma1.jsp?i=191861" TargetMode="External"/><Relationship Id="rId274" Type="http://schemas.openxmlformats.org/officeDocument/2006/relationships/hyperlink" Target="https://www.alcaldiabogota.gov.co/sisjur/normas/Norma1.jsp?i=62110" TargetMode="External"/><Relationship Id="rId27" Type="http://schemas.openxmlformats.org/officeDocument/2006/relationships/hyperlink" Target="https://www.participacionbogota.gov.co/sites/idpac/files/2024-02/resolucion-%20264-de-25-de-agosto-de-2022.pdf" TargetMode="External"/><Relationship Id="rId69" Type="http://schemas.openxmlformats.org/officeDocument/2006/relationships/hyperlink" Target="https://www.alcaldiabogota.gov.co/sisjur/normas/Norma1.jsp?i=30565" TargetMode="External"/><Relationship Id="rId134" Type="http://schemas.openxmlformats.org/officeDocument/2006/relationships/hyperlink" Target="https://normativa.archivogeneral.gov.co/circular-externa-002-de-2020-2/" TargetMode="External"/><Relationship Id="rId80" Type="http://schemas.openxmlformats.org/officeDocument/2006/relationships/hyperlink" Target="https://intranet.participacionbogota.gov.co/wp-content/uploads/2017/12/Resolucion-090.pdf" TargetMode="External"/><Relationship Id="rId176" Type="http://schemas.openxmlformats.org/officeDocument/2006/relationships/hyperlink" Target="https://www.idartes.gov.co/sites/default/files/2022-03/politica-publica-integral-derechos-humanos.pdf" TargetMode="External"/><Relationship Id="rId341" Type="http://schemas.openxmlformats.org/officeDocument/2006/relationships/hyperlink" Target="https://www.alcaldiabogota.gov.co/sisjur/normas/Norma1.jsp?i=43292" TargetMode="External"/><Relationship Id="rId383" Type="http://schemas.openxmlformats.org/officeDocument/2006/relationships/hyperlink" Target="http://www.secretariasenado.gov.co/senado/basedoc/ley_1952_2019.html" TargetMode="External"/><Relationship Id="rId439" Type="http://schemas.openxmlformats.org/officeDocument/2006/relationships/hyperlink" Target="https://www.alcaldiabogota.gov.co/sisjur/normas/Norma1.jsp?i=64258" TargetMode="External"/><Relationship Id="rId201" Type="http://schemas.openxmlformats.org/officeDocument/2006/relationships/hyperlink" Target="https://www.funcionpublica.gov.co/eva/gestornormativo/norma.php?i=56882" TargetMode="External"/><Relationship Id="rId243" Type="http://schemas.openxmlformats.org/officeDocument/2006/relationships/hyperlink" Target="https://www.alcaldiabogota.gov.co/sisjur/normas/Norma1.jsp?i=191904" TargetMode="External"/><Relationship Id="rId285" Type="http://schemas.openxmlformats.org/officeDocument/2006/relationships/hyperlink" Target="http://concejodebogota.gov.co/concejo/site/artic/20180711/asocfile/20180711072836/acuerdo_no__716_de_2018.pdf" TargetMode="External"/><Relationship Id="rId450" Type="http://schemas.openxmlformats.org/officeDocument/2006/relationships/drawing" Target="../drawings/drawing1.xml"/><Relationship Id="rId38" Type="http://schemas.openxmlformats.org/officeDocument/2006/relationships/hyperlink" Target="https://drive.google.com/file/d/1tYAYnZdYWH0eKr-cEPJQ5KqMey9L5aVf/view?usp=sharing" TargetMode="External"/><Relationship Id="rId103" Type="http://schemas.openxmlformats.org/officeDocument/2006/relationships/hyperlink" Target="https://www.funcionpublica.gov.co/eva/gestornormativo/norma.php?i=186" TargetMode="External"/><Relationship Id="rId310" Type="http://schemas.openxmlformats.org/officeDocument/2006/relationships/hyperlink" Target="https://www.alcaldiabogota.gov.co/sisjur/normas/Norma1.jsp?i=191904" TargetMode="External"/><Relationship Id="rId91" Type="http://schemas.openxmlformats.org/officeDocument/2006/relationships/hyperlink" Target="https://www.alcaldiabogota.gov.co/sisjur/normas/Norma1.jsp?i=143021" TargetMode="External"/><Relationship Id="rId145" Type="http://schemas.openxmlformats.org/officeDocument/2006/relationships/hyperlink" Target="https://www.alcaldiabogota.gov.co/sisjur/normas/Norma1.jsp?i=5998" TargetMode="External"/><Relationship Id="rId187" Type="http://schemas.openxmlformats.org/officeDocument/2006/relationships/hyperlink" Target="https://www.alcaldiabogota.gov.co/sisjur/normas/Norma1.jsp?i=17652" TargetMode="External"/><Relationship Id="rId352" Type="http://schemas.openxmlformats.org/officeDocument/2006/relationships/hyperlink" Target="https://www.alcaldiabogota.gov.co/sisjur/normas/Norma1.jsp?i=86305" TargetMode="External"/><Relationship Id="rId394" Type="http://schemas.openxmlformats.org/officeDocument/2006/relationships/hyperlink" Target="https://www.funcionpublica.gov.co/eva/gestornormativo/norma.php?i=74174" TargetMode="External"/><Relationship Id="rId408" Type="http://schemas.openxmlformats.org/officeDocument/2006/relationships/hyperlink" Target="https://sisjur.bogotajuridica.gov.co/sisjur/normas/Norma1.jsp?i=152457" TargetMode="External"/><Relationship Id="rId212" Type="http://schemas.openxmlformats.org/officeDocument/2006/relationships/hyperlink" Target="https://www.alcaldiabogota.gov.co/sisjur/normas/Norma1.jsp?i=85029" TargetMode="External"/><Relationship Id="rId254" Type="http://schemas.openxmlformats.org/officeDocument/2006/relationships/hyperlink" Target="https://www.alcaldiabogota.gov.co/sisjur/normas/Norma1.jsp?i=78551" TargetMode="External"/><Relationship Id="rId49" Type="http://schemas.openxmlformats.org/officeDocument/2006/relationships/hyperlink" Target="https://www.cnsc.gov.co/normatividad/circular-011-de-2020" TargetMode="External"/><Relationship Id="rId114" Type="http://schemas.openxmlformats.org/officeDocument/2006/relationships/hyperlink" Target="https://www.funcionpublica.gov.co/eva/gestornormativo/norma.php?i=173787" TargetMode="External"/><Relationship Id="rId296" Type="http://schemas.openxmlformats.org/officeDocument/2006/relationships/hyperlink" Target="https://www.alcaldiabogota.gov.co/sisjur/normas/Norma1.jsp?i=61208" TargetMode="External"/><Relationship Id="rId60" Type="http://schemas.openxmlformats.org/officeDocument/2006/relationships/hyperlink" Target="https://www.funcionpublica.gov.co/eva/gestornormativo/norma.php?i=209510" TargetMode="External"/><Relationship Id="rId156" Type="http://schemas.openxmlformats.org/officeDocument/2006/relationships/hyperlink" Target="https://back.haciendabogota.gov.co/sites/default/files/normatividad/tesoral/Circular-DDT-09-2025-Programacion-pagos-y-cierre-Tesorer%C3%ADa-2026.pdf" TargetMode="External"/><Relationship Id="rId198" Type="http://schemas.openxmlformats.org/officeDocument/2006/relationships/hyperlink" Target="https://www.alcaldiabogota.gov.co/sisjur/normas/Norma1.jsp?i=142257" TargetMode="External"/><Relationship Id="rId321" Type="http://schemas.openxmlformats.org/officeDocument/2006/relationships/hyperlink" Target="http://www.secretariasenado.gov.co/senado/basedoc/ley_1757_2015.html" TargetMode="External"/><Relationship Id="rId363" Type="http://schemas.openxmlformats.org/officeDocument/2006/relationships/hyperlink" Target="https://www.alcaldiabogota.gov.co/sisjur/normas/Norma1.jsp?i=191861" TargetMode="External"/><Relationship Id="rId419" Type="http://schemas.openxmlformats.org/officeDocument/2006/relationships/hyperlink" Target="https://www.cancilleria.gov.co/normograma/compilacion/docs/ley_0134_1994.htm?utm_source=chatgpt.com" TargetMode="External"/><Relationship Id="rId223" Type="http://schemas.openxmlformats.org/officeDocument/2006/relationships/hyperlink" Target="https://www.alcaldiabogota.gov.co/sisjur/normas/Norma1.jsp?dt=S&amp;i=146178" TargetMode="External"/><Relationship Id="rId430" Type="http://schemas.openxmlformats.org/officeDocument/2006/relationships/hyperlink" Target="https://www.alcaldiabogota.gov.co/sisjur/normas/Norma1.jsp?i=62065" TargetMode="External"/><Relationship Id="rId18" Type="http://schemas.openxmlformats.org/officeDocument/2006/relationships/hyperlink" Target="https://www.alcaldiabogota.gov.co/sisjur/normas/Norma1.jsp?i=112481" TargetMode="External"/><Relationship Id="rId265" Type="http://schemas.openxmlformats.org/officeDocument/2006/relationships/hyperlink" Target="https://www.alcaldiabogota.gov.co/sisjur/normas/Norma1.jsp?i=127258" TargetMode="External"/><Relationship Id="rId50" Type="http://schemas.openxmlformats.org/officeDocument/2006/relationships/hyperlink" Target="https://www.funcionpublica.gov.co/eva/gestornormativo/norma.php?i=215030" TargetMode="External"/><Relationship Id="rId104" Type="http://schemas.openxmlformats.org/officeDocument/2006/relationships/hyperlink" Target="https://www.funcionpublica.gov.co/eva/gestornormativo/norma.php?i=13712" TargetMode="External"/><Relationship Id="rId125" Type="http://schemas.openxmlformats.org/officeDocument/2006/relationships/hyperlink" Target="https://www.alcaldiabogota.gov.co/sisjur/normas/Norma1.jsp?i=128201" TargetMode="External"/><Relationship Id="rId146" Type="http://schemas.openxmlformats.org/officeDocument/2006/relationships/hyperlink" Target="https://www.alcaldiabogota.gov.co/sisjur/normas/Norma1.jsp?i=4275" TargetMode="External"/><Relationship Id="rId167" Type="http://schemas.openxmlformats.org/officeDocument/2006/relationships/hyperlink" Target="https://www.alcaldiabogota.gov.co/sisjur/normas/Norma1.jsp?i=22307" TargetMode="External"/><Relationship Id="rId188" Type="http://schemas.openxmlformats.org/officeDocument/2006/relationships/hyperlink" Target="http://www.secretariasenado.gov.co/senado/basedoc/constitucion_politica_1991_pr008.html" TargetMode="External"/><Relationship Id="rId311" Type="http://schemas.openxmlformats.org/officeDocument/2006/relationships/hyperlink" Target="https://www.alcaldiabogota.gov.co/sisjur/normas/Norma1.jsp?i=191904" TargetMode="External"/><Relationship Id="rId332" Type="http://schemas.openxmlformats.org/officeDocument/2006/relationships/hyperlink" Target="https://secretariajuridica.gov.co/sites/default/files/GUIA-PARA-LA-ATENCION-DE-DERECHOS-DE-PETICION.pdf" TargetMode="External"/><Relationship Id="rId353" Type="http://schemas.openxmlformats.org/officeDocument/2006/relationships/hyperlink" Target="https://www.funcionpublica.gov.co/eva/gestornormativo/norma.php?i=110374" TargetMode="External"/><Relationship Id="rId374" Type="http://schemas.openxmlformats.org/officeDocument/2006/relationships/hyperlink" Target="https://normativa.archivogeneral.gov.co/ley-594-de-2000/" TargetMode="External"/><Relationship Id="rId395" Type="http://schemas.openxmlformats.org/officeDocument/2006/relationships/hyperlink" Target="https://www.alcaldiabogota.gov.co/sisjur/normas/Norma1.jsp?i=181089" TargetMode="External"/><Relationship Id="rId409" Type="http://schemas.openxmlformats.org/officeDocument/2006/relationships/hyperlink" Target="https://www.alcaldiabogota.gov.co/sisjur/normas/Norma1.jsp?i=5560" TargetMode="External"/><Relationship Id="rId71" Type="http://schemas.openxmlformats.org/officeDocument/2006/relationships/hyperlink" Target="http://www.alcaldiabogota.gov.co/sisjur/normas/Norma1.jsp?i=45322" TargetMode="External"/><Relationship Id="rId92" Type="http://schemas.openxmlformats.org/officeDocument/2006/relationships/hyperlink" Target="https://www.participacionbogota.gov.co/sites/idpac/files/atencion-ciudadano/Resoluci%C3%B3n%20152%20de%202023%20-%20Teletrabajo.pdf" TargetMode="External"/><Relationship Id="rId213" Type="http://schemas.openxmlformats.org/officeDocument/2006/relationships/hyperlink" Target="http://www.secretariasenado.gov.co/senado/basedoc/ley_2166_2021.html" TargetMode="External"/><Relationship Id="rId234" Type="http://schemas.openxmlformats.org/officeDocument/2006/relationships/hyperlink" Target="https://www.contraloriabogota.gov.co/sites/default/files/2026-01/Circular%20externa%20003%20de%202025.pdf" TargetMode="External"/><Relationship Id="rId420" Type="http://schemas.openxmlformats.org/officeDocument/2006/relationships/hyperlink" Target="https://www.funcionpublica.gov.co/eva/gestornormativo/norma.php?i=186" TargetMode="External"/><Relationship Id="rId2" Type="http://schemas.openxmlformats.org/officeDocument/2006/relationships/hyperlink" Target="https://www.alcaldiabogota.gov.co/sisjur/normas/Norma1.jsp?i=191863" TargetMode="External"/><Relationship Id="rId29" Type="http://schemas.openxmlformats.org/officeDocument/2006/relationships/hyperlink" Target="https://www.alcaldiabogota.gov.co/sisjur/normas/Norma1.jsp?i=127124" TargetMode="External"/><Relationship Id="rId255" Type="http://schemas.openxmlformats.org/officeDocument/2006/relationships/hyperlink" Target="https://www.alcaldiabogota.gov.co/sisjur/normas/Norma1.jsp?i=188554" TargetMode="External"/><Relationship Id="rId276" Type="http://schemas.openxmlformats.org/officeDocument/2006/relationships/hyperlink" Target="https://www.alcaldiabogota.gov.co/sisjur/normas/Norma1.jsp?dt=S&amp;i=188554" TargetMode="External"/><Relationship Id="rId297" Type="http://schemas.openxmlformats.org/officeDocument/2006/relationships/hyperlink" Target="https://www.integracionsocial.gov.co/images/_docs/2025/Politicas-publicas/30042025-doc_conpes_dc_37_pp_indigenas.pdf" TargetMode="External"/><Relationship Id="rId441" Type="http://schemas.openxmlformats.org/officeDocument/2006/relationships/hyperlink" Target="https://www.alcaldiabogota.gov.co/sisjur/normas/Norma1.jsp?i=28572" TargetMode="External"/><Relationship Id="rId40" Type="http://schemas.openxmlformats.org/officeDocument/2006/relationships/hyperlink" Target="https://www.alcaldiabogota.gov.co/sisjur/normas/Norma1.jsp?i=178947" TargetMode="External"/><Relationship Id="rId115" Type="http://schemas.openxmlformats.org/officeDocument/2006/relationships/hyperlink" Target="https://www.funcionpublica.gov.co/eva/gestornormativo/norma.php?i=184707" TargetMode="External"/><Relationship Id="rId136" Type="http://schemas.openxmlformats.org/officeDocument/2006/relationships/hyperlink" Target="https://normativa.archivogeneral.gov.co/circular-externa-001-de-2015/" TargetMode="External"/><Relationship Id="rId157" Type="http://schemas.openxmlformats.org/officeDocument/2006/relationships/hyperlink" Target="https://www.funcionpublica.gov.co/eva/gestornormativo/norma.php?i=6778" TargetMode="External"/><Relationship Id="rId178" Type="http://schemas.openxmlformats.org/officeDocument/2006/relationships/hyperlink" Target="https://www.participacionbogota.gov.co/sites/idpac/files/normativa/2025-07/resolucion-295-de-2025-deroga-resolucion-079-fondo-chikana.pdf" TargetMode="External"/><Relationship Id="rId301" Type="http://schemas.openxmlformats.org/officeDocument/2006/relationships/hyperlink" Target="https://www.alcaldiabogota.gov.co/sisjur/normas/Norma1.jsp?i=128905" TargetMode="External"/><Relationship Id="rId322" Type="http://schemas.openxmlformats.org/officeDocument/2006/relationships/hyperlink" Target="http://www.secretariasenado.gov.co/senado/basedoc/ley_1915_2018.html" TargetMode="External"/><Relationship Id="rId343" Type="http://schemas.openxmlformats.org/officeDocument/2006/relationships/hyperlink" Target="https://www.funcionpublica.gov.co/eva/gestornormativo/norma.php?i=175606" TargetMode="External"/><Relationship Id="rId364" Type="http://schemas.openxmlformats.org/officeDocument/2006/relationships/hyperlink" Target="https://www.funcionpublica.gov.co/eva/gestornormativo/norma.php?i=72893" TargetMode="External"/><Relationship Id="rId61" Type="http://schemas.openxmlformats.org/officeDocument/2006/relationships/hyperlink" Target="https://www.alcaldiabogota.gov.co/sisjur/normas/Norma1.jsp?i=73996&amp;dt=S" TargetMode="External"/><Relationship Id="rId82" Type="http://schemas.openxmlformats.org/officeDocument/2006/relationships/hyperlink" Target="https://www.alcaldiabogota.gov.co/sisjur/normas/Norma1.jsp?i=16124" TargetMode="External"/><Relationship Id="rId199" Type="http://schemas.openxmlformats.org/officeDocument/2006/relationships/hyperlink" Target="https://www.alcaldiabogota.gov.co/sisjur/normas/Norma1.jsp?i=149600" TargetMode="External"/><Relationship Id="rId203" Type="http://schemas.openxmlformats.org/officeDocument/2006/relationships/hyperlink" Target="http://www.participacionbogota.gov.co/sites/idpac/files/observatorio/2024-01/20124resolucion-direccion-opc-rv-ojfinal-2.pdf" TargetMode="External"/><Relationship Id="rId385" Type="http://schemas.openxmlformats.org/officeDocument/2006/relationships/hyperlink" Target="http://www.alcaldiabogota.gov.co/sisjur/normas/Norma1.jsp?i=43292" TargetMode="External"/><Relationship Id="rId19" Type="http://schemas.openxmlformats.org/officeDocument/2006/relationships/hyperlink" Target="https://www.alcaldiabogota.gov.co/sisjur/normas/Norma1.jsp?i=119786&amp;dt=S" TargetMode="External"/><Relationship Id="rId224" Type="http://schemas.openxmlformats.org/officeDocument/2006/relationships/hyperlink" Target="https://www.alcaldiabogota.gov.co/sisjur/normas/Norma1.jsp?i=153496&amp;dt=S" TargetMode="External"/><Relationship Id="rId245" Type="http://schemas.openxmlformats.org/officeDocument/2006/relationships/hyperlink" Target="https://www.alcaldiabogota.gov.co/sisjur/normas/Norma1.jsp?i=191865" TargetMode="External"/><Relationship Id="rId266" Type="http://schemas.openxmlformats.org/officeDocument/2006/relationships/hyperlink" Target="http://www.participacionbogota.gov.co/transparencia/informacion-de-planeacion/plan-estrategico-institucional" TargetMode="External"/><Relationship Id="rId287" Type="http://schemas.openxmlformats.org/officeDocument/2006/relationships/hyperlink" Target="https://www.alcaldiabogota.gov.co/sisjur/normas/Norma1.jsp?i=105446" TargetMode="External"/><Relationship Id="rId410" Type="http://schemas.openxmlformats.org/officeDocument/2006/relationships/hyperlink" Target="https://www.alcaldiabogota.gov.co/sisjur/normas/Norma1.jsp?i=129100" TargetMode="External"/><Relationship Id="rId431" Type="http://schemas.openxmlformats.org/officeDocument/2006/relationships/hyperlink" Target="https://www.alcaldiabogota.gov.co/sisjur/normas/Norma1.jsp?i=88544" TargetMode="External"/><Relationship Id="rId30" Type="http://schemas.openxmlformats.org/officeDocument/2006/relationships/hyperlink" Target="https://sisjur.bogotajuridica.gov.co/sisjur/normas/Norma1.jsp?i=125527" TargetMode="External"/><Relationship Id="rId105" Type="http://schemas.openxmlformats.org/officeDocument/2006/relationships/hyperlink" Target="https://www.funcionpublica.gov.co/eva/gestornormativo/norma.php?i=8816" TargetMode="External"/><Relationship Id="rId126" Type="http://schemas.openxmlformats.org/officeDocument/2006/relationships/hyperlink" Target="https://www.alcaldiabogota.gov.co/sisjur/normas/Norma1.jsp?i=87123" TargetMode="External"/><Relationship Id="rId147" Type="http://schemas.openxmlformats.org/officeDocument/2006/relationships/hyperlink" Target="https://www.alcaldiabogota.gov.co/sisjur/normas/Norma1.jsp?i=49981" TargetMode="External"/><Relationship Id="rId168" Type="http://schemas.openxmlformats.org/officeDocument/2006/relationships/hyperlink" Target="https://www.funcionpublica.gov.co/eva/gestornormativo/norma_pdf.php?i=25670" TargetMode="External"/><Relationship Id="rId312" Type="http://schemas.openxmlformats.org/officeDocument/2006/relationships/hyperlink" Target="https://www.funcionpublica.gov.co/eva/gestornormativo/norma.php?i=65335" TargetMode="External"/><Relationship Id="rId333" Type="http://schemas.openxmlformats.org/officeDocument/2006/relationships/hyperlink" Target="https://bogota.gov.co/sites/default/files/inline-files/manual-de-marca-ciudad-bogota-actualizacion-noviembre-2025_c-1.pdf" TargetMode="External"/><Relationship Id="rId354" Type="http://schemas.openxmlformats.org/officeDocument/2006/relationships/hyperlink" Target="https://www.cnsc.gov.co/sites/default/files/2022-08/directiva-015-de-30-de-agosto-de-2022-procuraduria-general-de-la-nacion-1.pdf" TargetMode="External"/><Relationship Id="rId51" Type="http://schemas.openxmlformats.org/officeDocument/2006/relationships/hyperlink" Target="https://www.alcaldiabogota.gov.co/sisjur/normas/Norma1.jsp?i=120880&amp;dt=S" TargetMode="External"/><Relationship Id="rId72" Type="http://schemas.openxmlformats.org/officeDocument/2006/relationships/hyperlink" Target="http://www.alcaldiabogota.gov.co/sisjur/normas/Norma1.jsp?i=16752" TargetMode="External"/><Relationship Id="rId93" Type="http://schemas.openxmlformats.org/officeDocument/2006/relationships/hyperlink" Target="https://www.participacionbogota.gov.co/file/4762/download?token=wr700v2d" TargetMode="External"/><Relationship Id="rId189" Type="http://schemas.openxmlformats.org/officeDocument/2006/relationships/hyperlink" Target="https://www.funcionpublica.gov.co/eva/gestornormativo/norma.php?i=43332" TargetMode="External"/><Relationship Id="rId375" Type="http://schemas.openxmlformats.org/officeDocument/2006/relationships/hyperlink" Target="https://www.alcaldiabogota.gov.co/sisjur/normas/Norma1.jsp?i=157481" TargetMode="External"/><Relationship Id="rId396" Type="http://schemas.openxmlformats.org/officeDocument/2006/relationships/hyperlink" Target="https://www.alcaldiabogota.gov.co/sisjur/normas/Norma1.jsp?i=62518" TargetMode="External"/><Relationship Id="rId3" Type="http://schemas.openxmlformats.org/officeDocument/2006/relationships/hyperlink" Target="https://www.funcionpublica.gov.co/eva/gestornormativo/norma.php?i=273496" TargetMode="External"/><Relationship Id="rId214" Type="http://schemas.openxmlformats.org/officeDocument/2006/relationships/hyperlink" Target="https://www.alcaldiabogota.gov.co/sisjur/normas/Norma1.jsp?i=191904" TargetMode="External"/><Relationship Id="rId235" Type="http://schemas.openxmlformats.org/officeDocument/2006/relationships/hyperlink" Target="https://back.haciendabogota.gov.co/sites/default/files/documento/direccion-distrital-de-presupuesto/presupuesto-y-ejecuci%C3%B3n-del-distrito/lineamientos-y-circulares/2026/Circular%20Externa%20No.%20SDH-000004%20del%2026%20de%20Junio%20de%202026_0.pdf" TargetMode="External"/><Relationship Id="rId256" Type="http://schemas.openxmlformats.org/officeDocument/2006/relationships/hyperlink" Target="https://www.alcaldiabogota.gov.co/sisjur/normas/Norma1.jsp?i=136399" TargetMode="External"/><Relationship Id="rId277" Type="http://schemas.openxmlformats.org/officeDocument/2006/relationships/hyperlink" Target="https://www.alcaldiabogota.gov.co/sisjur/normas/Norma1.jsp?i=155699&amp;dt=S" TargetMode="External"/><Relationship Id="rId298" Type="http://schemas.openxmlformats.org/officeDocument/2006/relationships/hyperlink" Target="https://www.culturarecreacionydeporte.gov.co/sites/default/files/2025-08/6_doc_conpes_dc_38_pp_raizal_0.pdf" TargetMode="External"/><Relationship Id="rId400" Type="http://schemas.openxmlformats.org/officeDocument/2006/relationships/hyperlink" Target="https://www.alcaldiabogota.gov.co/sisjur/normas/Norma1.jsp?i=112467" TargetMode="External"/><Relationship Id="rId421" Type="http://schemas.openxmlformats.org/officeDocument/2006/relationships/hyperlink" Target="https://www.funcionpublica.gov.co/eva/gestornormativo/norma.php?i=10570" TargetMode="External"/><Relationship Id="rId442" Type="http://schemas.openxmlformats.org/officeDocument/2006/relationships/hyperlink" Target="https://www.alcaldiabogota.gov.co/sisjur/normas/Norma1.jsp?i=34386" TargetMode="External"/><Relationship Id="rId116" Type="http://schemas.openxmlformats.org/officeDocument/2006/relationships/hyperlink" Target="https://www.funcionpublica.gov.co/eva/gestornormativo/norma.php?i=175606" TargetMode="External"/><Relationship Id="rId137" Type="http://schemas.openxmlformats.org/officeDocument/2006/relationships/hyperlink" Target="https://normativa.archivogeneral.gov.co/circular-externa-002-de-2012/" TargetMode="External"/><Relationship Id="rId158" Type="http://schemas.openxmlformats.org/officeDocument/2006/relationships/hyperlink" Target="https://www.alcaldiabogota.gov.co/sisjur/normas/Norma1.jsp?i=191861" TargetMode="External"/><Relationship Id="rId302" Type="http://schemas.openxmlformats.org/officeDocument/2006/relationships/hyperlink" Target="https://www.alcaldiabogota.gov.co/sisjur/normas/Norma1.jsp?i=89135&amp;dt=S" TargetMode="External"/><Relationship Id="rId323" Type="http://schemas.openxmlformats.org/officeDocument/2006/relationships/hyperlink" Target="https://www.alcaldiabogota.gov.co/sisjur/normas/Norma1.jsp?i=191861" TargetMode="External"/><Relationship Id="rId344" Type="http://schemas.openxmlformats.org/officeDocument/2006/relationships/hyperlink" Target="https://www.alcaldiabogota.gov.co/sisjur/normas/Norma1.jsp?i=45322" TargetMode="External"/><Relationship Id="rId20" Type="http://schemas.openxmlformats.org/officeDocument/2006/relationships/hyperlink" Target="https://www.alcaldiabogota.gov.co/sisjur/normas/Norma1.jsp?i=43292" TargetMode="External"/><Relationship Id="rId41" Type="http://schemas.openxmlformats.org/officeDocument/2006/relationships/hyperlink" Target="https://www.funcionpublica.gov.co/eva/gestornormativo/norma.php?i=72173" TargetMode="External"/><Relationship Id="rId62" Type="http://schemas.openxmlformats.org/officeDocument/2006/relationships/hyperlink" Target="https://www.alcaldiabogota.gov.co/sisjur/normas/Norma1.jsp?i=179089" TargetMode="External"/><Relationship Id="rId83" Type="http://schemas.openxmlformats.org/officeDocument/2006/relationships/hyperlink" Target="https://dapre.presidencia.gov.co/normativa/normativa/LEY%201857%20DEL%2026%20DE%20JULIO%20DE%202017.pdf" TargetMode="External"/><Relationship Id="rId179" Type="http://schemas.openxmlformats.org/officeDocument/2006/relationships/hyperlink" Target="https://www.alcaldiabogota.gov.co/sisjur/normas/Norma1.jsp?i=139338&amp;dt=S" TargetMode="External"/><Relationship Id="rId365" Type="http://schemas.openxmlformats.org/officeDocument/2006/relationships/hyperlink" Target="https://www.funcionpublica.gov.co/eva/gestornormativo/norma.php?i=271796" TargetMode="External"/><Relationship Id="rId386" Type="http://schemas.openxmlformats.org/officeDocument/2006/relationships/hyperlink" Target="http://www.secretariasenado.gov.co/senado/basedoc/ley_0136_1994.html" TargetMode="External"/><Relationship Id="rId190" Type="http://schemas.openxmlformats.org/officeDocument/2006/relationships/hyperlink" Target="https://www.alcaldiabogota.gov.co/sisjur/normas/Norma1.jsp?i=179052&amp;dt=S" TargetMode="External"/><Relationship Id="rId204" Type="http://schemas.openxmlformats.org/officeDocument/2006/relationships/hyperlink" Target="https://www.alcaldiabogota.gov.co/sisjur/normas/Norma1.jsp?i=135978" TargetMode="External"/><Relationship Id="rId225" Type="http://schemas.openxmlformats.org/officeDocument/2006/relationships/hyperlink" Target="https://www.bogotajuridica.gov.co/sisjur/normas/Norma1.jsp?i=5124" TargetMode="External"/><Relationship Id="rId246" Type="http://schemas.openxmlformats.org/officeDocument/2006/relationships/hyperlink" Target="https://www.alcaldiabogota.gov.co/sisjur/normas/Norma1.jsp?i=191866" TargetMode="External"/><Relationship Id="rId267" Type="http://schemas.openxmlformats.org/officeDocument/2006/relationships/hyperlink" Target="https://www.alcaldiabogota.gov.co/sisjur/normas/Norma1.jsp?i=85025" TargetMode="External"/><Relationship Id="rId288" Type="http://schemas.openxmlformats.org/officeDocument/2006/relationships/hyperlink" Target="https://www.alcaldiabogota.gov.co/sisjur/normas/Norma1.jsp?i=120224" TargetMode="External"/><Relationship Id="rId411" Type="http://schemas.openxmlformats.org/officeDocument/2006/relationships/hyperlink" Target="http://www.secretariasenado.gov.co/senado/basedoc/ley_1564_2012.html" TargetMode="External"/><Relationship Id="rId432" Type="http://schemas.openxmlformats.org/officeDocument/2006/relationships/hyperlink" Target="https://www.alcaldiabogota.gov.co/sisjur/normas/Norma1.jsp?i=117599" TargetMode="External"/><Relationship Id="rId106" Type="http://schemas.openxmlformats.org/officeDocument/2006/relationships/hyperlink" Target="https://www.alcaldiabogota.gov.co/sisjur/normas/Norma1.jsp?i=28572" TargetMode="External"/><Relationship Id="rId127" Type="http://schemas.openxmlformats.org/officeDocument/2006/relationships/hyperlink" Target="https://www.alcaldiabogota.gov.co/sisjur/normas/Norma1.jsp?i=82936" TargetMode="External"/><Relationship Id="rId313" Type="http://schemas.openxmlformats.org/officeDocument/2006/relationships/hyperlink" Target="https://www.funcionpublica.gov.co/eva/gestornormativo/norma.php?i=48267" TargetMode="External"/><Relationship Id="rId10" Type="http://schemas.openxmlformats.org/officeDocument/2006/relationships/hyperlink" Target="https://www.alcaldiabogota.gov.co/sisjur/normas/Norma1.jsp?i=55965&amp;dt=S" TargetMode="External"/><Relationship Id="rId31" Type="http://schemas.openxmlformats.org/officeDocument/2006/relationships/hyperlink" Target="https://www.alcaldiabogota.gov.co/sisjur/normas/Norma1.jsp?i=191861" TargetMode="External"/><Relationship Id="rId52" Type="http://schemas.openxmlformats.org/officeDocument/2006/relationships/hyperlink" Target="https://www.funcionpublica.gov.co/eva/gestornormativo/norma.php?i=186926" TargetMode="External"/><Relationship Id="rId73" Type="http://schemas.openxmlformats.org/officeDocument/2006/relationships/hyperlink" Target="http://www.alcaldiabogota.gov.co/sisjur/normas/Norma1.jsp?i=5411" TargetMode="External"/><Relationship Id="rId94" Type="http://schemas.openxmlformats.org/officeDocument/2006/relationships/hyperlink" Target="https://www.participacionbogota.gov.co/file/4740/download?token=itXQTcBz" TargetMode="External"/><Relationship Id="rId148" Type="http://schemas.openxmlformats.org/officeDocument/2006/relationships/hyperlink" Target="https://www.funcionpublica.gov.co/eva/gestornormativo/norma.php?i=160326" TargetMode="External"/><Relationship Id="rId169" Type="http://schemas.openxmlformats.org/officeDocument/2006/relationships/hyperlink" Target="https://www.alcaldiabogota.gov.co/sisjur/normas/Norma1.jsp?i=27593&amp;dt=S" TargetMode="External"/><Relationship Id="rId334" Type="http://schemas.openxmlformats.org/officeDocument/2006/relationships/hyperlink" Target="https://www.alcaldiabogota.gov.co/sisjur/normas/Norma1.jsp?i=177038&amp;dt=S" TargetMode="External"/><Relationship Id="rId355" Type="http://schemas.openxmlformats.org/officeDocument/2006/relationships/hyperlink" Target="https://www.bogotajuridica.gov.co/sisjur/normas/Norma1.jsp?i=119740" TargetMode="External"/><Relationship Id="rId376" Type="http://schemas.openxmlformats.org/officeDocument/2006/relationships/hyperlink" Target="https://www.participacionbogota.gov.co/sites/idpac/files/2024-02/resolucion-%20264-de-25-de-agosto-de-2022.pdf" TargetMode="External"/><Relationship Id="rId397" Type="http://schemas.openxmlformats.org/officeDocument/2006/relationships/hyperlink" Target="https://www.sdp.gov.co/sites/default/files/decretos-conpes/conpes_01_pp_transparencia_v2-2022_adenda_01.pdf" TargetMode="External"/><Relationship Id="rId4" Type="http://schemas.openxmlformats.org/officeDocument/2006/relationships/hyperlink" Target="https://www.funcionpublica.gov.co/eva/gestornormativo/norma.php?i=4125" TargetMode="External"/><Relationship Id="rId180" Type="http://schemas.openxmlformats.org/officeDocument/2006/relationships/hyperlink" Target="https://www.alcaldiabogota.gov.co/sisjur/normas/Norma1.jsp?i=191867" TargetMode="External"/><Relationship Id="rId215" Type="http://schemas.openxmlformats.org/officeDocument/2006/relationships/hyperlink" Target="https://www.funcionpublica.gov.co/eva/gestornormativo/norma.php?i=219030" TargetMode="External"/><Relationship Id="rId236" Type="http://schemas.openxmlformats.org/officeDocument/2006/relationships/hyperlink" Target="https://www.alcaldiabogota.gov.co/sisjur/normas/Norma1.jsp?i=194120" TargetMode="External"/><Relationship Id="rId257" Type="http://schemas.openxmlformats.org/officeDocument/2006/relationships/hyperlink" Target="https://www.sdp.gov.co/sites/default/files/3-2025-05796_circular_007_procesos_planaccion_segplan2.0_0.pdf" TargetMode="External"/><Relationship Id="rId278" Type="http://schemas.openxmlformats.org/officeDocument/2006/relationships/hyperlink" Target="https://www.alcaldiabogota.gov.co/sisjur/normas/Norma1.jsp?i=194120" TargetMode="External"/><Relationship Id="rId401" Type="http://schemas.openxmlformats.org/officeDocument/2006/relationships/hyperlink" Target="https://www.participacionbogota.gov.co/sites/idpac/files/IDPAC-GJ-PO-01-Politica-de-Cumplimiento-Normativo.pdf" TargetMode="External"/><Relationship Id="rId422" Type="http://schemas.openxmlformats.org/officeDocument/2006/relationships/hyperlink" Target="https://www.funcionpublica.gov.co/eva/gestornormativo/norma.php?i=41249" TargetMode="External"/><Relationship Id="rId443" Type="http://schemas.openxmlformats.org/officeDocument/2006/relationships/hyperlink" Target="https://www.participacionbogota.gov.co/sites/idpac/files/normativa/2025-04/1resolucion-no-137-de-2025.pdf" TargetMode="External"/><Relationship Id="rId303" Type="http://schemas.openxmlformats.org/officeDocument/2006/relationships/hyperlink" Target="https://www.sdp.gov.co/sites/default/files/conpes_08_sdis_ppj_pdf_final_23.01.2019.pdf" TargetMode="External"/><Relationship Id="rId42" Type="http://schemas.openxmlformats.org/officeDocument/2006/relationships/hyperlink" Target="https://www.funcionpublica.gov.co/eva/gestornormativo/norma.php?i=90685" TargetMode="External"/><Relationship Id="rId84" Type="http://schemas.openxmlformats.org/officeDocument/2006/relationships/hyperlink" Target="https://www.alcaldiabogota.gov.co/sisjur/normas/Norma1.jsp?i=126564" TargetMode="External"/><Relationship Id="rId138" Type="http://schemas.openxmlformats.org/officeDocument/2006/relationships/hyperlink" Target="https://normativa.archivogeneral.gov.co/circular-externa-003-de-2011/" TargetMode="External"/><Relationship Id="rId345" Type="http://schemas.openxmlformats.org/officeDocument/2006/relationships/hyperlink" Target="https://www.funcionpublica.gov.co/eva/gestornormativo/norma.php?i=73694" TargetMode="External"/><Relationship Id="rId387" Type="http://schemas.openxmlformats.org/officeDocument/2006/relationships/hyperlink" Target="http://www.secretariasenado.gov.co/senado/basedoc/ley_0537_1999.html" TargetMode="External"/><Relationship Id="rId191" Type="http://schemas.openxmlformats.org/officeDocument/2006/relationships/hyperlink" Target="https://www.funcionpublica.gov.co/eva/gestornormativo/norma.php?i=49981" TargetMode="External"/><Relationship Id="rId205" Type="http://schemas.openxmlformats.org/officeDocument/2006/relationships/hyperlink" Target="https://www.alcaldiabogota.gov.co/sisjur/normas/Norma1.jsp?i=191904" TargetMode="External"/><Relationship Id="rId247" Type="http://schemas.openxmlformats.org/officeDocument/2006/relationships/hyperlink" Target="https://www.alcaldiabogota.gov.co/sisjur/normas/Norma1.jsp?i=191867" TargetMode="External"/><Relationship Id="rId412" Type="http://schemas.openxmlformats.org/officeDocument/2006/relationships/hyperlink" Target="https://www.alcaldiabogota.gov.co/sisjur/normas/Norma1.jsp?dt=S&amp;i=191904" TargetMode="External"/><Relationship Id="rId107" Type="http://schemas.openxmlformats.org/officeDocument/2006/relationships/hyperlink" Target="https://www.funcionpublica.gov.co/eva/gestornormativo/norma.php?i=184686" TargetMode="External"/><Relationship Id="rId289" Type="http://schemas.openxmlformats.org/officeDocument/2006/relationships/hyperlink" Target="https://www.alcaldiabogota.gov.co/sisjur/normas/Norma1.jsp?dt=S&amp;i=191863" TargetMode="External"/><Relationship Id="rId11" Type="http://schemas.openxmlformats.org/officeDocument/2006/relationships/hyperlink" Target="https://www.alcaldiabogota.gov.co/sisjur/normas/Norma1.jsp?i=56975&amp;dt=S" TargetMode="External"/><Relationship Id="rId53" Type="http://schemas.openxmlformats.org/officeDocument/2006/relationships/hyperlink" Target="https://www.funcionpublica.gov.co/eva/gestornormativo/norma.php?i=72893" TargetMode="External"/><Relationship Id="rId149" Type="http://schemas.openxmlformats.org/officeDocument/2006/relationships/hyperlink" Target="https://normativa.archivogeneral.gov.co/wp-content/uploads/2024/04/2024-02_29_AcuerdoAGN-FIRMADO.pdf" TargetMode="External"/><Relationship Id="rId314" Type="http://schemas.openxmlformats.org/officeDocument/2006/relationships/hyperlink" Target="https://www.alcaldiabogota.gov.co/sisjur/normas/Norma1.jsp?i=28572" TargetMode="External"/><Relationship Id="rId356" Type="http://schemas.openxmlformats.org/officeDocument/2006/relationships/hyperlink" Target="https://www.alcaldiabogota.gov.co/sisjur/normas/Norma1.jsp?i=81226" TargetMode="External"/><Relationship Id="rId398" Type="http://schemas.openxmlformats.org/officeDocument/2006/relationships/hyperlink" Target="https://www.alcaldiabogota.gov.co/sisjur/normas/Norma1.jsp?i=107871" TargetMode="External"/><Relationship Id="rId95" Type="http://schemas.openxmlformats.org/officeDocument/2006/relationships/hyperlink" Target="https://www.funcionpublica.gov.co/eva/gestornormativo/norma.php?i=95430" TargetMode="External"/><Relationship Id="rId160" Type="http://schemas.openxmlformats.org/officeDocument/2006/relationships/hyperlink" Target="https://www.alcaldiabogota.gov.co/sisjur/normas/Norma1.jsp?i=28471" TargetMode="External"/><Relationship Id="rId216" Type="http://schemas.openxmlformats.org/officeDocument/2006/relationships/hyperlink" Target="https://www.bogotajuridica.gov.co/sisjur/normas/Norma1.jsp?i=327" TargetMode="External"/><Relationship Id="rId423" Type="http://schemas.openxmlformats.org/officeDocument/2006/relationships/hyperlink" Target="https://www.funcionpublica.gov.co/eva/gestornormativo/norma.php?i=43292" TargetMode="External"/><Relationship Id="rId258" Type="http://schemas.openxmlformats.org/officeDocument/2006/relationships/hyperlink" Target="https://mgaayuda.dnp.gov.co/Recursos/Circular_0031_2025_Cierre_2025_Inicio_2026_PGN_TER.pdf" TargetMode="External"/><Relationship Id="rId22" Type="http://schemas.openxmlformats.org/officeDocument/2006/relationships/hyperlink" Target="http://www.funcionpublica.gov.co/eva/gestornormativo/norma.php?i=43292" TargetMode="External"/><Relationship Id="rId64" Type="http://schemas.openxmlformats.org/officeDocument/2006/relationships/hyperlink" Target="http://www.alcaldiabogota.gov.co/sisjur/normas/Norma1.jsp?i=58849" TargetMode="External"/><Relationship Id="rId118" Type="http://schemas.openxmlformats.org/officeDocument/2006/relationships/hyperlink" Target="https://www.funcionpublica.gov.co/eva/gestornormativo/norma.php?i=72893" TargetMode="External"/><Relationship Id="rId325" Type="http://schemas.openxmlformats.org/officeDocument/2006/relationships/hyperlink" Target="https://www.alcaldiabogota.gov.co/sisjur/normas/Norma1.jsp?i=30506" TargetMode="External"/><Relationship Id="rId367" Type="http://schemas.openxmlformats.org/officeDocument/2006/relationships/hyperlink" Target="http://www.alcaldiabogota.gov.co/sisjur/normas/Norma1.jsp?i=62152" TargetMode="External"/><Relationship Id="rId171" Type="http://schemas.openxmlformats.org/officeDocument/2006/relationships/hyperlink" Target="https://www.funcionpublica.gov.co/eva/gestornormativo/norma.php?i=43043" TargetMode="External"/><Relationship Id="rId227" Type="http://schemas.openxmlformats.org/officeDocument/2006/relationships/hyperlink" Target="https://www.funcionpublica.gov.co/documents/28587410/34112007/Acuerdo+03+de+2018+Adopcion+de+Criterios+Diferenciales.pdf/484f2ee3-a936-af9a-7a16-6a4ade728f29?t=1570630459996" TargetMode="External"/><Relationship Id="rId269" Type="http://schemas.openxmlformats.org/officeDocument/2006/relationships/hyperlink" Target="https://www.gobiernobogota.gov.co/sites/default/files/2025-02/Resolucion%20073%20de%202025_PES%202025-2028.pdf" TargetMode="External"/><Relationship Id="rId434" Type="http://schemas.openxmlformats.org/officeDocument/2006/relationships/hyperlink" Target="https://www.alcaldiabogota.gov.co/sisjur/normas/Norma1.jsp?i=22307" TargetMode="External"/><Relationship Id="rId33" Type="http://schemas.openxmlformats.org/officeDocument/2006/relationships/hyperlink" Target="http://www.secretariasenado.gov.co/senado/basedoc/ley_1819_2016.html" TargetMode="External"/><Relationship Id="rId129" Type="http://schemas.openxmlformats.org/officeDocument/2006/relationships/hyperlink" Target="https://camacol.co/sites/default/files/descargables/Resoluci%C3%B3n%200017%20del%2004-12-2017_0.pdf" TargetMode="External"/><Relationship Id="rId280" Type="http://schemas.openxmlformats.org/officeDocument/2006/relationships/hyperlink" Target="https://www.alcaldiabogota.gov.co/sisjur/normas/Norma1.jsp?i=75805" TargetMode="External"/><Relationship Id="rId336" Type="http://schemas.openxmlformats.org/officeDocument/2006/relationships/hyperlink" Target="https://www.funcionpublica.gov.co/eva/gestornormativo/norma.php?i=100251" TargetMode="External"/><Relationship Id="rId75" Type="http://schemas.openxmlformats.org/officeDocument/2006/relationships/hyperlink" Target="https://www.funcionpublica.gov.co/eva/gestornormativo/norma.php?i=18843" TargetMode="External"/><Relationship Id="rId140" Type="http://schemas.openxmlformats.org/officeDocument/2006/relationships/hyperlink" Target="https://normativa.archivogeneral.gov.co/circular-externa-005-de-2011/" TargetMode="External"/><Relationship Id="rId182" Type="http://schemas.openxmlformats.org/officeDocument/2006/relationships/hyperlink" Target="https://www.alcaldiabogota.gov.co/sisjur/normas/Norma1.jsp?i=191904" TargetMode="External"/><Relationship Id="rId378" Type="http://schemas.openxmlformats.org/officeDocument/2006/relationships/hyperlink" Target="https://www.participacionbogota.gov.co/sites/idpac/files/2024-02/resolucion-%20264-de-25-de-agosto-de-2022.pdf" TargetMode="External"/><Relationship Id="rId403" Type="http://schemas.openxmlformats.org/officeDocument/2006/relationships/hyperlink" Target="https://www.alcaldiabogota.gov.co/sisjur/normas/Norma1.jsp?dt=S&amp;i=191865" TargetMode="External"/><Relationship Id="rId6" Type="http://schemas.openxmlformats.org/officeDocument/2006/relationships/hyperlink" Target="https://www.funcionpublica.gov.co/eva/gestornormativo/norma.php?i=17283" TargetMode="External"/><Relationship Id="rId238" Type="http://schemas.openxmlformats.org/officeDocument/2006/relationships/hyperlink" Target="https://www.funcionpublica.gov.co/eva/gestornormativo/norma.php?i=4125" TargetMode="External"/><Relationship Id="rId445" Type="http://schemas.openxmlformats.org/officeDocument/2006/relationships/hyperlink" Target="https://www.funcionpublica.gov.co/eva/gestornormativo/norma.php?i=38741" TargetMode="External"/><Relationship Id="rId291" Type="http://schemas.openxmlformats.org/officeDocument/2006/relationships/hyperlink" Target="https://www.alcaldiabogota.gov.co/sisjur/normas/Norma1.jsp?i=69775" TargetMode="External"/><Relationship Id="rId305" Type="http://schemas.openxmlformats.org/officeDocument/2006/relationships/hyperlink" Target="https://www.alcaldiabogota.gov.co/sisjur/normas/Norma1.jsp?i=143102" TargetMode="External"/><Relationship Id="rId347" Type="http://schemas.openxmlformats.org/officeDocument/2006/relationships/hyperlink" Target="http://www.alcaldiabogota.gov.co/sisjur/normas/Norma1.jsp?i=64787" TargetMode="External"/><Relationship Id="rId44" Type="http://schemas.openxmlformats.org/officeDocument/2006/relationships/hyperlink" Target="https://www.funcionpublica.gov.co/documents/28587425/35003993/Plan_Nacional_de_Formacion_y_capacitacion_7_12_2023.pdf/f3874ffd-0960-959a-8aa6-a2b4b686607d?t=1702325706118" TargetMode="External"/><Relationship Id="rId86" Type="http://schemas.openxmlformats.org/officeDocument/2006/relationships/hyperlink" Target="http://www.alcaldiabogota.gov.co/sisjur/normas/Norma1.jsp?i=1466" TargetMode="External"/><Relationship Id="rId151" Type="http://schemas.openxmlformats.org/officeDocument/2006/relationships/hyperlink" Target="https://www.alcaldiabogota.gov.co/sisjur/normas/Norma1.jsp?i=76854" TargetMode="External"/><Relationship Id="rId389" Type="http://schemas.openxmlformats.org/officeDocument/2006/relationships/hyperlink" Target="https://www.funcionpublica.gov.co/eva/gestornormativo/norma.php?i=76835" TargetMode="External"/><Relationship Id="rId193" Type="http://schemas.openxmlformats.org/officeDocument/2006/relationships/hyperlink" Target="https://www.alcaldiabogota.gov.co/sisjur/normas/Norma1.jsp?i=82453" TargetMode="External"/><Relationship Id="rId207" Type="http://schemas.openxmlformats.org/officeDocument/2006/relationships/hyperlink" Target="https://www.alcaldiabogota.gov.co/sisjur/normas/Norma1.jsp?i=191905" TargetMode="External"/><Relationship Id="rId249" Type="http://schemas.openxmlformats.org/officeDocument/2006/relationships/hyperlink" Target="https://www.alcaldiabogota.gov.co/sisjur/normas/Norma1.jsp?i=67661" TargetMode="External"/><Relationship Id="rId414" Type="http://schemas.openxmlformats.org/officeDocument/2006/relationships/hyperlink" Target="https://www.gobiernobogota.gov.co/sites/default/files/2025-07/Directiva%20001%20de%202025%20Protocolo%20Presupuestos%20Participativos%20completo.pdf" TargetMode="External"/><Relationship Id="rId13" Type="http://schemas.openxmlformats.org/officeDocument/2006/relationships/hyperlink" Target="https://www.alcaldiabogota.gov.co/sisjur/normas/Norma1.jsp?i=64349" TargetMode="External"/><Relationship Id="rId109" Type="http://schemas.openxmlformats.org/officeDocument/2006/relationships/hyperlink" Target="https://www.funcionpublica.gov.co/eva/gestornormativo/norma.php?i=52081" TargetMode="External"/><Relationship Id="rId260" Type="http://schemas.openxmlformats.org/officeDocument/2006/relationships/hyperlink" Target="https://www.alcaldiabogota.gov.co/sisjur/normas/Norma1.jsp?i=186" TargetMode="External"/><Relationship Id="rId316" Type="http://schemas.openxmlformats.org/officeDocument/2006/relationships/hyperlink" Target="https://www.alcaldiabogota.gov.co/sisjur/normas/Norma1.jsp?i=191904" TargetMode="External"/><Relationship Id="rId55" Type="http://schemas.openxmlformats.org/officeDocument/2006/relationships/hyperlink" Target="https://www.funcionpublica.gov.co/eva/gestornormativo/norma.php?i=104572" TargetMode="External"/><Relationship Id="rId97" Type="http://schemas.openxmlformats.org/officeDocument/2006/relationships/hyperlink" Target="http://www.alcaldiabogota.gov.co/sisjur/normas/Norma1.jsp?i=1246" TargetMode="External"/><Relationship Id="rId120" Type="http://schemas.openxmlformats.org/officeDocument/2006/relationships/hyperlink" Target="https://intranet.participacionbogota.gov.co/wp-content/uploads/2026/03/CIRCULAR-003-2026-FECHAS-MAXIMAS-DE-RADICACION-DE-CUENTAS-DE-COBRO-Y-OTROS-TRAMITES.pdf" TargetMode="External"/><Relationship Id="rId358" Type="http://schemas.openxmlformats.org/officeDocument/2006/relationships/hyperlink" Target="https://www.participacionbogota.gov.co/sites/idpac/files/normativa/2023-12/resolucion131de2018.pdf" TargetMode="External"/><Relationship Id="rId162" Type="http://schemas.openxmlformats.org/officeDocument/2006/relationships/hyperlink" Target="https://www.alcaldiabogota.gov.co/sisjur/normas/Norma1.jsp?i=127258" TargetMode="External"/><Relationship Id="rId218" Type="http://schemas.openxmlformats.org/officeDocument/2006/relationships/hyperlink" Target="https://www.funcionpublica.gov.co/eva/gestornormativo/norma.php?i=175606" TargetMode="External"/><Relationship Id="rId425" Type="http://schemas.openxmlformats.org/officeDocument/2006/relationships/hyperlink" Target="https://www.funcionpublica.gov.co/eva/gestornormativo/norma.php?i=65335" TargetMode="External"/><Relationship Id="rId271" Type="http://schemas.openxmlformats.org/officeDocument/2006/relationships/hyperlink" Target="https://www.alcaldiabogota.gov.co/sisjur/normas/Norma1.jsp?i=69339" TargetMode="External"/><Relationship Id="rId24" Type="http://schemas.openxmlformats.org/officeDocument/2006/relationships/hyperlink" Target="https://www.alcaldiabogota.gov.co/sisjur/normas/Norma1.jsp?dt=S&amp;i=192106" TargetMode="External"/><Relationship Id="rId66" Type="http://schemas.openxmlformats.org/officeDocument/2006/relationships/hyperlink" Target="https://www.funcionpublica.gov.co/eva/gestornormativo/norma.php?i=37604" TargetMode="External"/><Relationship Id="rId131" Type="http://schemas.openxmlformats.org/officeDocument/2006/relationships/hyperlink" Target="https://www.alcaldiabogota.gov.co/sisjur/normas/Norma1.jsp?i=148257" TargetMode="External"/><Relationship Id="rId327" Type="http://schemas.openxmlformats.org/officeDocument/2006/relationships/hyperlink" Target="https://www.alcaldiabogota.gov.co/sisjur/normas/Norma1.jsp?i=191904" TargetMode="External"/><Relationship Id="rId369" Type="http://schemas.openxmlformats.org/officeDocument/2006/relationships/hyperlink" Target="https://www.alcaldiabogota.gov.co/sisjur/normas/Norma1.jsp?i=142069" TargetMode="External"/><Relationship Id="rId173" Type="http://schemas.openxmlformats.org/officeDocument/2006/relationships/hyperlink" Target="https://www.funcionpublica.gov.co/eva/gestornormativo/norma_pdf.php?i=52081" TargetMode="External"/><Relationship Id="rId229" Type="http://schemas.openxmlformats.org/officeDocument/2006/relationships/hyperlink" Target="https://sisjur.bogotajuridica.gov.co/sisjur/normas/Norma1.jsp?i=155699" TargetMode="External"/><Relationship Id="rId380" Type="http://schemas.openxmlformats.org/officeDocument/2006/relationships/hyperlink" Target="http://www.secretariasenado.gov.co/senado/basedoc/constitucion_politica_1991.html" TargetMode="External"/><Relationship Id="rId436" Type="http://schemas.openxmlformats.org/officeDocument/2006/relationships/hyperlink" Target="https://sisjur.bogotajuridica.gov.co/sisjur/normas/Norma1.jsp?i=155699" TargetMode="External"/><Relationship Id="rId240" Type="http://schemas.openxmlformats.org/officeDocument/2006/relationships/hyperlink" Target="https://www.alcaldiabogota.gov.co/sisjur/normas/Norma1.jsp?i=41249" TargetMode="External"/><Relationship Id="rId35" Type="http://schemas.openxmlformats.org/officeDocument/2006/relationships/hyperlink" Target="https://intranet.participacionbogota.gov.co/wp-content/uploads/2022/09/Res.-456-de-2018-HORARIO-FLEXIBLE.pdf" TargetMode="External"/><Relationship Id="rId77" Type="http://schemas.openxmlformats.org/officeDocument/2006/relationships/hyperlink" Target="https://www.minsalud.gov.co/sites/rid/Lists/BibliotecaDigital/RIDE/DE/DIJ/Ley-1562-de-2012.pdf" TargetMode="External"/><Relationship Id="rId100" Type="http://schemas.openxmlformats.org/officeDocument/2006/relationships/hyperlink" Target="https://www.alcaldiabogota.gov.co/sisjur/normas/Norma1.jsp?i=105065" TargetMode="External"/><Relationship Id="rId282" Type="http://schemas.openxmlformats.org/officeDocument/2006/relationships/hyperlink" Target="https://www.alcaldiabogota.gov.co/sisjur/normas/Norma1.jsp?i=8637" TargetMode="External"/><Relationship Id="rId338" Type="http://schemas.openxmlformats.org/officeDocument/2006/relationships/hyperlink" Target="https://www.alcaldiabogota.gov.co/sisjur/normas/Norma1.jsp?i=300" TargetMode="External"/><Relationship Id="rId8" Type="http://schemas.openxmlformats.org/officeDocument/2006/relationships/hyperlink" Target="https://www.funcionpublica.gov.co/eva/gestornormativo/norma.php?i=41249" TargetMode="External"/><Relationship Id="rId142" Type="http://schemas.openxmlformats.org/officeDocument/2006/relationships/hyperlink" Target="https://www.alcaldiabogota.gov.co/sisjur/normas/Norma1.jsp?i=56882" TargetMode="External"/><Relationship Id="rId184" Type="http://schemas.openxmlformats.org/officeDocument/2006/relationships/hyperlink" Target="https://www.alcaldiabogota.gov.co/sisjur/normas/Norma1.jsp?i=151158" TargetMode="External"/><Relationship Id="rId391" Type="http://schemas.openxmlformats.org/officeDocument/2006/relationships/hyperlink" Target="https://www.alcaldiabogota.gov.co/sisjur/normas/Norma1.jsp?i=146938" TargetMode="External"/><Relationship Id="rId405" Type="http://schemas.openxmlformats.org/officeDocument/2006/relationships/hyperlink" Target="https://www.alcaldiabogota.gov.co/sisjur/normas/Norma1.jsp?i=191861" TargetMode="External"/><Relationship Id="rId447" Type="http://schemas.openxmlformats.org/officeDocument/2006/relationships/hyperlink" Target="https://www.alcaldiabogota.gov.co/sisjur/normas/Norma1.jsp?i=193093" TargetMode="External"/><Relationship Id="rId251" Type="http://schemas.openxmlformats.org/officeDocument/2006/relationships/hyperlink" Target="https://www.alcaldiabogota.gov.co/sisjur/normas/Norma1.jsp?i=76367" TargetMode="External"/><Relationship Id="rId46" Type="http://schemas.openxmlformats.org/officeDocument/2006/relationships/hyperlink" Target="https://serviciocivil.gov.co/marco-legal-lineamientos/circulares-externas-2023" TargetMode="External"/><Relationship Id="rId293" Type="http://schemas.openxmlformats.org/officeDocument/2006/relationships/hyperlink" Target="https://www.alcaldiabogota.gov.co/sisjur/normas/Norma1.jsp?i=117599" TargetMode="External"/><Relationship Id="rId307" Type="http://schemas.openxmlformats.org/officeDocument/2006/relationships/hyperlink" Target="https://www.alcaldiabogota.gov.co/sisjur/normas/Norma1.jsp?i=120224" TargetMode="External"/><Relationship Id="rId349" Type="http://schemas.openxmlformats.org/officeDocument/2006/relationships/hyperlink" Target="http://www.alcaldiabogota.gov.co/sisjur/normas/Norma1.jsp?i=68824" TargetMode="External"/><Relationship Id="rId88" Type="http://schemas.openxmlformats.org/officeDocument/2006/relationships/hyperlink" Target="https://www.funcionpublica.gov.co/eva/gestornormativo/norma.php?i=5248" TargetMode="External"/><Relationship Id="rId111" Type="http://schemas.openxmlformats.org/officeDocument/2006/relationships/hyperlink" Target="https://www.alcaldiabogota.gov.co/sisjur/normas/Norma1.jsp?i=70234" TargetMode="External"/><Relationship Id="rId153" Type="http://schemas.openxmlformats.org/officeDocument/2006/relationships/hyperlink" Target="https://www.alcaldiabogota.gov.co/sisjur/normas/Norma1.jsp?i=192033" TargetMode="External"/><Relationship Id="rId195" Type="http://schemas.openxmlformats.org/officeDocument/2006/relationships/hyperlink" Target="https://www.alcaldiabogota.gov.co/sisjur/normas/Norma1.jsp?i=94868" TargetMode="External"/><Relationship Id="rId209" Type="http://schemas.openxmlformats.org/officeDocument/2006/relationships/hyperlink" Target="https://www.funcionpublica.gov.co/eva/gestornormativo/norma.php?i=48267" TargetMode="External"/><Relationship Id="rId360" Type="http://schemas.openxmlformats.org/officeDocument/2006/relationships/hyperlink" Target="https://www.alcaldiabogota.gov.co/sisjur/normas/Norma1.jsp?i=150720&amp;dt=S" TargetMode="External"/><Relationship Id="rId416" Type="http://schemas.openxmlformats.org/officeDocument/2006/relationships/hyperlink" Target="https://www.participacionbogota.gov.co/sites/idpac/files/somos-idpac/subdireccion-asuntos-comunales/circular-no-09-22-de-diciembre-2025.pdf" TargetMode="External"/><Relationship Id="rId220" Type="http://schemas.openxmlformats.org/officeDocument/2006/relationships/hyperlink" Target="https://www.bogotajuridica.gov.co/sisjur/normas/Norma1.jsp?i=1693" TargetMode="External"/><Relationship Id="rId15" Type="http://schemas.openxmlformats.org/officeDocument/2006/relationships/hyperlink" Target="https://www.alcaldiabogota.gov.co/sisjur/normas/Norma1.jsp?i=109717" TargetMode="External"/><Relationship Id="rId57" Type="http://schemas.openxmlformats.org/officeDocument/2006/relationships/hyperlink" Target="https://cnsc.gov.co/sites/default/files/2021-08/circular_012_2020_reporteopecsimo4.0.pdf" TargetMode="External"/><Relationship Id="rId262" Type="http://schemas.openxmlformats.org/officeDocument/2006/relationships/hyperlink" Target="https://www.alcaldiabogota.gov.co/sisjur/normas/Norma1.jsp?i=62230" TargetMode="External"/><Relationship Id="rId318" Type="http://schemas.openxmlformats.org/officeDocument/2006/relationships/hyperlink" Target="http://www.alcaldiabogota.gov.co/sisjur/normas/Norma1.jsp?i=3429" TargetMode="External"/><Relationship Id="rId99" Type="http://schemas.openxmlformats.org/officeDocument/2006/relationships/hyperlink" Target="https://www.alcaldiabogota.gov.co/sisjur/normas/Norma1.jsp?i=71633" TargetMode="External"/><Relationship Id="rId122" Type="http://schemas.openxmlformats.org/officeDocument/2006/relationships/hyperlink" Target="https://www.participacionbogota.gov.co/sites/idpac/files/informacion-de-la-entidad/2024-12/7-resolucion-169-2007-comite-de-inventarios.pdf" TargetMode="External"/><Relationship Id="rId164" Type="http://schemas.openxmlformats.org/officeDocument/2006/relationships/hyperlink" Target="https://www.alcaldiabogota.gov.co/sisjur/normas/Norma1.jsp?i=194120" TargetMode="External"/><Relationship Id="rId371" Type="http://schemas.openxmlformats.org/officeDocument/2006/relationships/hyperlink" Target="https://www.alcaldiabogota.gov.co/sisjur/normas/Norma1.jsp?i=41249" TargetMode="External"/><Relationship Id="rId427" Type="http://schemas.openxmlformats.org/officeDocument/2006/relationships/hyperlink" Target="https://www.funcionpublica.gov.co/eva/gestornormativo/norma.php?i=106394" TargetMode="External"/><Relationship Id="rId26" Type="http://schemas.openxmlformats.org/officeDocument/2006/relationships/hyperlink" Target="https://www.uaesp.gov.co/images/Circular_Externa_10_2016_Actualizacion_procedimiento.pdf" TargetMode="External"/><Relationship Id="rId231" Type="http://schemas.openxmlformats.org/officeDocument/2006/relationships/hyperlink" Target="https://www.alcaldiabogota.gov.co/sisjur/normas/Norma1.jsp?i=27591" TargetMode="External"/><Relationship Id="rId273" Type="http://schemas.openxmlformats.org/officeDocument/2006/relationships/hyperlink" Target="https://www.alcaldiabogota.gov.co/sisjur/normas/Norma1.jsp?i=191904" TargetMode="External"/><Relationship Id="rId329" Type="http://schemas.openxmlformats.org/officeDocument/2006/relationships/hyperlink" Target="https://www.alcaldiabogota.gov.co/sisjur/normas/Norma1.jsp?i=150939&amp;dt=S" TargetMode="External"/><Relationship Id="rId68" Type="http://schemas.openxmlformats.org/officeDocument/2006/relationships/hyperlink" Target="http://www.alcaldiabogota.gov.co/sisjur/normas/Norma1.jsp?i=31607" TargetMode="External"/><Relationship Id="rId133" Type="http://schemas.openxmlformats.org/officeDocument/2006/relationships/hyperlink" Target="https://normativa.archivogeneral.gov.co/circular-externa-001-de-2021-1/" TargetMode="External"/><Relationship Id="rId175" Type="http://schemas.openxmlformats.org/officeDocument/2006/relationships/hyperlink" Target="https://www.funcionpublica.gov.co/eva/gestornormativo/norma.php?i=65335" TargetMode="External"/><Relationship Id="rId340" Type="http://schemas.openxmlformats.org/officeDocument/2006/relationships/hyperlink" Target="https://www.alcaldiabogota.gov.co/sisjur/normas/Norma1.jsp?i=125083" TargetMode="External"/><Relationship Id="rId200" Type="http://schemas.openxmlformats.org/officeDocument/2006/relationships/hyperlink" Target="https://www.alcaldiabogota.gov.co/sisjur/normas/Norma1.jsp?i=154118" TargetMode="External"/><Relationship Id="rId382" Type="http://schemas.openxmlformats.org/officeDocument/2006/relationships/hyperlink" Target="http://www.secretariasenado.gov.co/senado/basedoc/ley_1437_2011.html" TargetMode="External"/><Relationship Id="rId438" Type="http://schemas.openxmlformats.org/officeDocument/2006/relationships/hyperlink" Target="http://www.secretariasenado.gov.co/senado/basedoc/decreto_2150_1995.html" TargetMode="External"/><Relationship Id="rId242" Type="http://schemas.openxmlformats.org/officeDocument/2006/relationships/hyperlink" Target="https://www.alcaldiabogota.gov.co/sisjur/normas/Norma1.jsp?i=119399" TargetMode="External"/><Relationship Id="rId284" Type="http://schemas.openxmlformats.org/officeDocument/2006/relationships/hyperlink" Target="https://www.alcaldiabogota.gov.co/sisjur/normas/Norma1.jsp?i=61208" TargetMode="External"/><Relationship Id="rId37" Type="http://schemas.openxmlformats.org/officeDocument/2006/relationships/hyperlink" Target="https://drive.google.com/file/d/1Y-Ns3feplDdK1nk0Nk-tLJikL6dp4Iz4/view?usp=sharing" TargetMode="External"/><Relationship Id="rId79" Type="http://schemas.openxmlformats.org/officeDocument/2006/relationships/hyperlink" Target="https://intranet.participacionbogota.gov.co/wp-content/uploads/2023/04/Resolucion-113-de-2023-Adopcion-acuerdos-de-gestion-2023.pdf" TargetMode="External"/><Relationship Id="rId102" Type="http://schemas.openxmlformats.org/officeDocument/2006/relationships/hyperlink" Target="https://www.funcionpublica.gov.co/eva/gestornormativo/norma.php?i=304" TargetMode="External"/><Relationship Id="rId144" Type="http://schemas.openxmlformats.org/officeDocument/2006/relationships/hyperlink" Target="http://www.alcaldiabogota.gov.co/sisjur/normas/Norma1.jsp?i=4276" TargetMode="External"/><Relationship Id="rId90" Type="http://schemas.openxmlformats.org/officeDocument/2006/relationships/hyperlink" Target="https://dapre.presidencia.gov.co/normativa/normativa/DECRETO%201470%20DEL%2029%20DE%20DICIEMBRE%20DE%202025.pdf" TargetMode="External"/><Relationship Id="rId186" Type="http://schemas.openxmlformats.org/officeDocument/2006/relationships/hyperlink" Target="https://www.alcaldiabogota.gov.co/sisjur/normas/Norma1.jsp?dt=S&amp;i=152450" TargetMode="External"/><Relationship Id="rId351" Type="http://schemas.openxmlformats.org/officeDocument/2006/relationships/hyperlink" Target="https://www.funcionpublica.gov.co/eva/gestornormativo/norma_pdf.php?i=90730" TargetMode="External"/><Relationship Id="rId393" Type="http://schemas.openxmlformats.org/officeDocument/2006/relationships/hyperlink" Target="https://www.alcaldiabogota.gov.co/sisjur/normas/Norma1.jsp?i=125083" TargetMode="External"/><Relationship Id="rId407" Type="http://schemas.openxmlformats.org/officeDocument/2006/relationships/hyperlink" Target="http://www.secretariasenado.gov.co/senado/basedoc/ley_0489_1998.html" TargetMode="External"/><Relationship Id="rId449" Type="http://schemas.openxmlformats.org/officeDocument/2006/relationships/printerSettings" Target="../printerSettings/printerSettings1.bin"/><Relationship Id="rId211" Type="http://schemas.openxmlformats.org/officeDocument/2006/relationships/hyperlink" Target="https://www.alcaldiabogota.gov.co/sisjur/normas/Norma1.jsp?i=22307" TargetMode="External"/><Relationship Id="rId253" Type="http://schemas.openxmlformats.org/officeDocument/2006/relationships/hyperlink" Target="https://www.alcaldiabogota.gov.co/sisjur/normas/Norma1.jsp?i=62110" TargetMode="External"/><Relationship Id="rId295" Type="http://schemas.openxmlformats.org/officeDocument/2006/relationships/hyperlink" Target="https://www.alcaldiabogota.gov.co/sisjur/normas/Norma1.jsp?dt=S&amp;i=191863" TargetMode="External"/><Relationship Id="rId309" Type="http://schemas.openxmlformats.org/officeDocument/2006/relationships/hyperlink" Target="https://www.alcaldiabogota.gov.co/sisjur/normas/Norma1.jsp?i=136399" TargetMode="External"/><Relationship Id="rId48" Type="http://schemas.openxmlformats.org/officeDocument/2006/relationships/hyperlink" Target="https://apps.procuraduria.gov.co/relatoria/media/file/91%20Circular%20008%20de%202019.pdf" TargetMode="External"/><Relationship Id="rId113" Type="http://schemas.openxmlformats.org/officeDocument/2006/relationships/hyperlink" Target="https://www.cerlatam.com/wp-content/uploads/2021/08/cce001_21-1.pdf" TargetMode="External"/><Relationship Id="rId320" Type="http://schemas.openxmlformats.org/officeDocument/2006/relationships/hyperlink" Target="http://www.alcaldiabogota.gov.co/sisjur/normas/Norma1.jsp?i=56882" TargetMode="External"/><Relationship Id="rId155" Type="http://schemas.openxmlformats.org/officeDocument/2006/relationships/hyperlink" Target="https://www.alcaldiabogota.gov.co/sisjur/normas/Norma1.jsp?i=156698" TargetMode="External"/><Relationship Id="rId197" Type="http://schemas.openxmlformats.org/officeDocument/2006/relationships/hyperlink" Target="https://www.alcaldiabogota.gov.co/sisjur/normas/Norma1.jsp?i=191689" TargetMode="External"/><Relationship Id="rId362" Type="http://schemas.openxmlformats.org/officeDocument/2006/relationships/hyperlink" Target="https://www.alcaldiabogota.gov.co/sisjur/normas/Norma1.jsp?i=192373" TargetMode="External"/><Relationship Id="rId418" Type="http://schemas.openxmlformats.org/officeDocument/2006/relationships/hyperlink" Target="https://www.funcionpublica.gov.co/eva/gestornormativo/norma.php?i=327" TargetMode="External"/><Relationship Id="rId222" Type="http://schemas.openxmlformats.org/officeDocument/2006/relationships/hyperlink" Target="https://www.alcaldiabogota.gov.co/sisjur/normas/Norma1.jsp?i=123417" TargetMode="External"/><Relationship Id="rId264" Type="http://schemas.openxmlformats.org/officeDocument/2006/relationships/hyperlink" Target="https://www.alcaldiabogota.gov.co/sisjur/normas/Norma1.jsp?i=193404&amp;dt=S" TargetMode="External"/><Relationship Id="rId17" Type="http://schemas.openxmlformats.org/officeDocument/2006/relationships/hyperlink" Target="https://www.alcaldiabogota.gov.co/sisjur/normas/Norma1.jsp?i=114543&amp;dt=S" TargetMode="External"/><Relationship Id="rId59" Type="http://schemas.openxmlformats.org/officeDocument/2006/relationships/hyperlink" Target="https://sisjur.bogotajuridica.gov.co/sisjur/normas/Norma1.jsp?i=155378" TargetMode="External"/><Relationship Id="rId124" Type="http://schemas.openxmlformats.org/officeDocument/2006/relationships/hyperlink" Target="https://www.alcaldiabogota.gov.co/sisjur/normas/Norma1.jsp?i=119740" TargetMode="External"/><Relationship Id="rId70" Type="http://schemas.openxmlformats.org/officeDocument/2006/relationships/hyperlink" Target="http://www.alcaldiabogota.gov.co/sisjur/normas/Norma1.jsp?i=53497" TargetMode="External"/><Relationship Id="rId166" Type="http://schemas.openxmlformats.org/officeDocument/2006/relationships/hyperlink" Target="http://www.secretariasenado.gov.co/senado/basedoc/constitucion_politica_1991_pr001.html" TargetMode="External"/><Relationship Id="rId331" Type="http://schemas.openxmlformats.org/officeDocument/2006/relationships/hyperlink" Target="https://www.alcaldiabogota.gov.co/sisjur/normas/Norma1.jsp?i=82054" TargetMode="External"/><Relationship Id="rId373" Type="http://schemas.openxmlformats.org/officeDocument/2006/relationships/hyperlink" Target="https://www.alcaldiabogota.gov.co/sisjur/normas/Norma1.jsp?i=321" TargetMode="External"/><Relationship Id="rId429" Type="http://schemas.openxmlformats.org/officeDocument/2006/relationships/hyperlink" Target="https://www.alcaldiabogota.gov.co/sisjur/normas/Norma1.jsp?i=22307" TargetMode="External"/><Relationship Id="rId1" Type="http://schemas.openxmlformats.org/officeDocument/2006/relationships/hyperlink" Target="https://www.suin-juriscol.gov.co/viewDocument.asp?ruta=Codigo/30019323" TargetMode="External"/><Relationship Id="rId233" Type="http://schemas.openxmlformats.org/officeDocument/2006/relationships/hyperlink" Target="https://www.alcaldiabogota.gov.co/sisjur/normas/Norma1.jsp?i=177458" TargetMode="External"/><Relationship Id="rId440" Type="http://schemas.openxmlformats.org/officeDocument/2006/relationships/hyperlink" Target="https://www.alcaldiabogota.gov.co/sisjur/normas/Norma1.jsp?i=191904" TargetMode="External"/><Relationship Id="rId28" Type="http://schemas.openxmlformats.org/officeDocument/2006/relationships/hyperlink" Target="https://minvivienda.gov.co/sites/default/files/normativa/0799_2021.pdf" TargetMode="External"/><Relationship Id="rId275" Type="http://schemas.openxmlformats.org/officeDocument/2006/relationships/hyperlink" Target="https://www.alcaldiabogota.gov.co/sisjur/normas/Norma1.jsp?i=37388&amp;dt=S" TargetMode="External"/><Relationship Id="rId300" Type="http://schemas.openxmlformats.org/officeDocument/2006/relationships/hyperlink" Target="https://www.alcaldiabogota.gov.co/sisjur/normas/Norma1.jsp?i=153238" TargetMode="External"/><Relationship Id="rId81" Type="http://schemas.openxmlformats.org/officeDocument/2006/relationships/hyperlink" Target="http://www.alcaldiabogota.gov.co/sisjur/normas/Norma1.jsp?i=22307" TargetMode="External"/><Relationship Id="rId135" Type="http://schemas.openxmlformats.org/officeDocument/2006/relationships/hyperlink" Target="https://www.alcaldiabogota.gov.co/sisjur/normas/Norma1.jsp?i=52887" TargetMode="External"/><Relationship Id="rId177" Type="http://schemas.openxmlformats.org/officeDocument/2006/relationships/hyperlink" Target="https://www.alcaldiabogota.gov.co/sisjur/normas/Norma1.jsp?i=194120" TargetMode="External"/><Relationship Id="rId342" Type="http://schemas.openxmlformats.org/officeDocument/2006/relationships/hyperlink" Target="https://www.funcionpublica.gov.co/eva/gestornormativo/norma.php?i=16161" TargetMode="External"/><Relationship Id="rId384" Type="http://schemas.openxmlformats.org/officeDocument/2006/relationships/hyperlink" Target="http://www.alcaldiabogota.gov.co/sisjur/normas/Norma1.jsp?i=62152" TargetMode="External"/><Relationship Id="rId202" Type="http://schemas.openxmlformats.org/officeDocument/2006/relationships/hyperlink" Target="https://www.alcaldiabogota.gov.co/sisjur/normas/Norma1.jsp?dt=S&amp;i=191904" TargetMode="External"/><Relationship Id="rId244" Type="http://schemas.openxmlformats.org/officeDocument/2006/relationships/hyperlink" Target="https://www.alcaldiabogota.gov.co/sisjur/normas/Norma1.jsp?i=191863" TargetMode="External"/><Relationship Id="rId39" Type="http://schemas.openxmlformats.org/officeDocument/2006/relationships/hyperlink" Target="https://drive.google.com/file/d/1JsKQnltX62SAIiE4QTeGiMZaupZ_fv0q/view?usp=sharing" TargetMode="External"/><Relationship Id="rId286" Type="http://schemas.openxmlformats.org/officeDocument/2006/relationships/hyperlink" Target="https://www.alcaldiabogota.gov.co/sisjur/normas/Norma1.jsp?i=896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546"/>
  <sheetViews>
    <sheetView tabSelected="1" zoomScale="46" zoomScaleNormal="46" workbookViewId="0">
      <pane ySplit="1" topLeftCell="A2" activePane="bottomLeft" state="frozen"/>
      <selection pane="bottomLeft" activeCell="A3" sqref="A3:B3"/>
    </sheetView>
  </sheetViews>
  <sheetFormatPr defaultColWidth="11.42578125" defaultRowHeight="15"/>
  <cols>
    <col min="1" max="1" width="53.140625" customWidth="1"/>
    <col min="2" max="2" width="39.85546875" style="10" customWidth="1"/>
    <col min="3" max="3" width="58" style="5" customWidth="1"/>
    <col min="4" max="4" width="51.140625" style="19" bestFit="1" customWidth="1"/>
    <col min="5" max="5" width="28" style="5" customWidth="1"/>
    <col min="6" max="6" width="80.5703125" style="5" customWidth="1"/>
    <col min="7" max="7" width="63.42578125" style="3" customWidth="1"/>
    <col min="8" max="8" width="57.140625" style="10" customWidth="1"/>
  </cols>
  <sheetData>
    <row r="1" spans="1:8" ht="61.5" customHeight="1">
      <c r="A1" s="225"/>
      <c r="B1" s="225"/>
      <c r="C1" s="226" t="s">
        <v>0</v>
      </c>
      <c r="D1" s="227"/>
      <c r="E1" s="227"/>
      <c r="F1" s="227"/>
      <c r="G1" s="227"/>
      <c r="H1" s="228" t="s">
        <v>1</v>
      </c>
    </row>
    <row r="2" spans="1:8" ht="57" customHeight="1">
      <c r="A2" s="225"/>
      <c r="B2" s="225"/>
      <c r="C2" s="226" t="s">
        <v>2</v>
      </c>
      <c r="D2" s="227"/>
      <c r="E2" s="227"/>
      <c r="F2" s="227"/>
      <c r="G2" s="227"/>
      <c r="H2" s="229"/>
    </row>
    <row r="3" spans="1:8" ht="45" customHeight="1">
      <c r="A3" s="230" t="s">
        <v>3</v>
      </c>
      <c r="B3" s="231"/>
      <c r="C3" s="125"/>
      <c r="D3" s="126"/>
      <c r="E3" s="127"/>
      <c r="F3" s="125"/>
      <c r="G3" s="125"/>
      <c r="H3" s="128"/>
    </row>
    <row r="4" spans="1:8" ht="59.25" customHeight="1">
      <c r="A4" s="218" t="s">
        <v>4</v>
      </c>
      <c r="B4" s="219"/>
      <c r="C4" s="219"/>
      <c r="D4" s="219"/>
      <c r="E4" s="219"/>
      <c r="F4" s="220"/>
      <c r="G4" s="221" t="s">
        <v>5</v>
      </c>
      <c r="H4" s="222"/>
    </row>
    <row r="5" spans="1:8" ht="33.75" customHeight="1">
      <c r="A5" s="223" t="s">
        <v>6</v>
      </c>
      <c r="B5" s="216" t="s">
        <v>7</v>
      </c>
      <c r="C5" s="214" t="s">
        <v>8</v>
      </c>
      <c r="D5" s="214" t="s">
        <v>9</v>
      </c>
      <c r="E5" s="214" t="s">
        <v>10</v>
      </c>
      <c r="F5" s="214" t="s">
        <v>11</v>
      </c>
      <c r="G5" s="214" t="s">
        <v>12</v>
      </c>
      <c r="H5" s="216" t="s">
        <v>13</v>
      </c>
    </row>
    <row r="6" spans="1:8" ht="48" customHeight="1">
      <c r="A6" s="224"/>
      <c r="B6" s="217"/>
      <c r="C6" s="215"/>
      <c r="D6" s="215"/>
      <c r="E6" s="215"/>
      <c r="F6" s="215"/>
      <c r="G6" s="215"/>
      <c r="H6" s="217"/>
    </row>
    <row r="7" spans="1:8" ht="144.75" customHeight="1">
      <c r="A7" s="129" t="s">
        <v>14</v>
      </c>
      <c r="B7" s="130" t="s">
        <v>15</v>
      </c>
      <c r="C7" s="131" t="s">
        <v>16</v>
      </c>
      <c r="D7" s="132" t="s">
        <v>17</v>
      </c>
      <c r="E7" s="131" t="s">
        <v>18</v>
      </c>
      <c r="F7" s="131" t="s">
        <v>19</v>
      </c>
      <c r="G7" s="131" t="s">
        <v>20</v>
      </c>
      <c r="H7" s="130" t="s">
        <v>21</v>
      </c>
    </row>
    <row r="8" spans="1:8" ht="113.25" customHeight="1">
      <c r="A8" s="129" t="s">
        <v>14</v>
      </c>
      <c r="B8" s="130" t="s">
        <v>15</v>
      </c>
      <c r="C8" s="11" t="s">
        <v>22</v>
      </c>
      <c r="D8" s="133" t="str">
        <f>HYPERLINK("https://www.funcionpublica.gov.co/eva/gestornormativo/norma.php?i=5557","Ley 769 de 2002")</f>
        <v>Ley 769 de 2002</v>
      </c>
      <c r="E8" s="131" t="s">
        <v>23</v>
      </c>
      <c r="F8" s="131" t="s">
        <v>24</v>
      </c>
      <c r="G8" s="131" t="s">
        <v>25</v>
      </c>
      <c r="H8" s="130" t="s">
        <v>26</v>
      </c>
    </row>
    <row r="9" spans="1:8" ht="96.75" customHeight="1">
      <c r="A9" s="129" t="s">
        <v>14</v>
      </c>
      <c r="B9" s="130" t="s">
        <v>15</v>
      </c>
      <c r="C9" s="131" t="s">
        <v>27</v>
      </c>
      <c r="D9" s="132" t="s">
        <v>28</v>
      </c>
      <c r="E9" s="131" t="s">
        <v>23</v>
      </c>
      <c r="F9" s="131" t="s">
        <v>29</v>
      </c>
      <c r="G9" s="131" t="s">
        <v>30</v>
      </c>
      <c r="H9" s="130" t="s">
        <v>31</v>
      </c>
    </row>
    <row r="10" spans="1:8" ht="69" customHeight="1">
      <c r="A10" s="129" t="s">
        <v>14</v>
      </c>
      <c r="B10" s="130" t="s">
        <v>15</v>
      </c>
      <c r="C10" s="131" t="s">
        <v>32</v>
      </c>
      <c r="D10" s="132" t="str">
        <f>HYPERLINK("https://www.alcaldiabogota.gov.co/sisjur/normas/Norma1.jsp?i=119582","Decreto Distrital 555 de 2021")</f>
        <v>Decreto Distrital 555 de 2021</v>
      </c>
      <c r="E10" s="131" t="s">
        <v>33</v>
      </c>
      <c r="F10" s="131" t="s">
        <v>34</v>
      </c>
      <c r="G10" s="131" t="s">
        <v>35</v>
      </c>
      <c r="H10" s="130" t="s">
        <v>31</v>
      </c>
    </row>
    <row r="11" spans="1:8" ht="114" customHeight="1">
      <c r="A11" s="129" t="s">
        <v>14</v>
      </c>
      <c r="B11" s="130" t="s">
        <v>15</v>
      </c>
      <c r="C11" s="131" t="s">
        <v>36</v>
      </c>
      <c r="D11" s="132" t="s">
        <v>37</v>
      </c>
      <c r="E11" s="131" t="s">
        <v>33</v>
      </c>
      <c r="F11" s="131" t="s">
        <v>24</v>
      </c>
      <c r="G11" s="131" t="s">
        <v>38</v>
      </c>
      <c r="H11" s="130" t="s">
        <v>31</v>
      </c>
    </row>
    <row r="12" spans="1:8" ht="170.25" customHeight="1">
      <c r="A12" s="129" t="s">
        <v>14</v>
      </c>
      <c r="B12" s="130" t="s">
        <v>15</v>
      </c>
      <c r="C12" s="131" t="s">
        <v>39</v>
      </c>
      <c r="D12" s="132" t="s">
        <v>40</v>
      </c>
      <c r="E12" s="131" t="s">
        <v>41</v>
      </c>
      <c r="F12" s="131" t="s">
        <v>42</v>
      </c>
      <c r="G12" s="131" t="s">
        <v>43</v>
      </c>
      <c r="H12" s="130" t="s">
        <v>31</v>
      </c>
    </row>
    <row r="13" spans="1:8" ht="79.5" customHeight="1">
      <c r="A13" s="129" t="s">
        <v>14</v>
      </c>
      <c r="B13" s="130" t="s">
        <v>15</v>
      </c>
      <c r="C13" s="131" t="s">
        <v>44</v>
      </c>
      <c r="D13" s="132" t="s">
        <v>45</v>
      </c>
      <c r="E13" s="131" t="s">
        <v>46</v>
      </c>
      <c r="F13" s="131" t="s">
        <v>47</v>
      </c>
      <c r="G13" s="131" t="s">
        <v>48</v>
      </c>
      <c r="H13" s="130" t="s">
        <v>31</v>
      </c>
    </row>
    <row r="14" spans="1:8" ht="165" customHeight="1">
      <c r="A14" s="129" t="s">
        <v>14</v>
      </c>
      <c r="B14" s="130" t="s">
        <v>15</v>
      </c>
      <c r="C14" s="131" t="s">
        <v>49</v>
      </c>
      <c r="D14" s="132" t="s">
        <v>50</v>
      </c>
      <c r="E14" s="131" t="s">
        <v>51</v>
      </c>
      <c r="F14" s="131" t="s">
        <v>52</v>
      </c>
      <c r="G14" s="131" t="s">
        <v>53</v>
      </c>
      <c r="H14" s="130" t="s">
        <v>54</v>
      </c>
    </row>
    <row r="15" spans="1:8" ht="147" customHeight="1">
      <c r="A15" s="129" t="s">
        <v>14</v>
      </c>
      <c r="B15" s="130" t="s">
        <v>15</v>
      </c>
      <c r="C15" s="131" t="s">
        <v>55</v>
      </c>
      <c r="D15" s="132" t="s">
        <v>56</v>
      </c>
      <c r="E15" s="131" t="s">
        <v>57</v>
      </c>
      <c r="F15" s="131" t="s">
        <v>58</v>
      </c>
      <c r="G15" s="131" t="s">
        <v>59</v>
      </c>
      <c r="H15" s="130" t="s">
        <v>54</v>
      </c>
    </row>
    <row r="16" spans="1:8" ht="122.25" customHeight="1">
      <c r="A16" s="129" t="s">
        <v>14</v>
      </c>
      <c r="B16" s="130" t="s">
        <v>15</v>
      </c>
      <c r="C16" s="131" t="s">
        <v>60</v>
      </c>
      <c r="D16" s="132" t="s">
        <v>61</v>
      </c>
      <c r="E16" s="131" t="s">
        <v>62</v>
      </c>
      <c r="F16" s="131" t="s">
        <v>24</v>
      </c>
      <c r="G16" s="131" t="s">
        <v>63</v>
      </c>
      <c r="H16" s="130" t="s">
        <v>31</v>
      </c>
    </row>
    <row r="17" spans="1:8" ht="141.75" customHeight="1">
      <c r="A17" s="129" t="s">
        <v>14</v>
      </c>
      <c r="B17" s="130" t="s">
        <v>15</v>
      </c>
      <c r="C17" s="131" t="s">
        <v>64</v>
      </c>
      <c r="D17" s="133" t="str">
        <f>HYPERLINK("https://gestornormativo.creg.gov.co/gestor/entorno/docs/resolucion_minminas_40284_2026.htm","Resolución 40284 de 2026")</f>
        <v>Resolución 40284 de 2026</v>
      </c>
      <c r="E17" s="131" t="s">
        <v>65</v>
      </c>
      <c r="F17" s="131" t="s">
        <v>66</v>
      </c>
      <c r="G17" s="131" t="s">
        <v>67</v>
      </c>
      <c r="H17" s="130" t="s">
        <v>54</v>
      </c>
    </row>
    <row r="18" spans="1:8" ht="131.25" customHeight="1">
      <c r="A18" s="129" t="s">
        <v>14</v>
      </c>
      <c r="B18" s="130" t="s">
        <v>15</v>
      </c>
      <c r="C18" s="131" t="s">
        <v>68</v>
      </c>
      <c r="D18" s="133" t="str">
        <f>HYPERLINK("https://www.minenergia.gov.co/documents/15917/Resoluci%C3%B3n_Modificatoria_RETILAP_2026_Versi%C3%B3n_Final_Numerada_Compilada.pdf","Resolución 40286 de 2026")</f>
        <v>Resolución 40286 de 2026</v>
      </c>
      <c r="E18" s="131" t="s">
        <v>65</v>
      </c>
      <c r="F18" s="131" t="s">
        <v>66</v>
      </c>
      <c r="G18" s="131" t="s">
        <v>69</v>
      </c>
      <c r="H18" s="130" t="s">
        <v>54</v>
      </c>
    </row>
    <row r="19" spans="1:8" ht="156" customHeight="1">
      <c r="A19" s="129" t="s">
        <v>14</v>
      </c>
      <c r="B19" s="130" t="s">
        <v>15</v>
      </c>
      <c r="C19" s="131" t="s">
        <v>70</v>
      </c>
      <c r="D19" s="132" t="s">
        <v>71</v>
      </c>
      <c r="E19" s="131" t="s">
        <v>72</v>
      </c>
      <c r="F19" s="131" t="s">
        <v>73</v>
      </c>
      <c r="G19" s="131" t="s">
        <v>74</v>
      </c>
      <c r="H19" s="130" t="s">
        <v>31</v>
      </c>
    </row>
    <row r="20" spans="1:8" ht="96.75" customHeight="1">
      <c r="A20" s="129" t="s">
        <v>75</v>
      </c>
      <c r="B20" s="130" t="s">
        <v>15</v>
      </c>
      <c r="C20" s="131" t="s">
        <v>76</v>
      </c>
      <c r="D20" s="132" t="str">
        <f>HYPERLINK("https://www.suin-juriscol.gov.co/viewDocument.asp?ruta=Constitucion/1687988","Constitución Política de 1991")</f>
        <v>Constitución Política de 1991</v>
      </c>
      <c r="E20" s="131" t="s">
        <v>77</v>
      </c>
      <c r="F20" s="131" t="s">
        <v>78</v>
      </c>
      <c r="G20" s="131" t="s">
        <v>79</v>
      </c>
      <c r="H20" s="130" t="s">
        <v>31</v>
      </c>
    </row>
    <row r="21" spans="1:8" s="20" customFormat="1" ht="215.25" customHeight="1">
      <c r="A21" s="129" t="s">
        <v>75</v>
      </c>
      <c r="B21" s="130" t="s">
        <v>15</v>
      </c>
      <c r="C21" s="131" t="s">
        <v>80</v>
      </c>
      <c r="D21" s="132" t="s">
        <v>81</v>
      </c>
      <c r="E21" s="131" t="s">
        <v>18</v>
      </c>
      <c r="F21" s="131" t="s">
        <v>82</v>
      </c>
      <c r="G21" s="131" t="s">
        <v>83</v>
      </c>
      <c r="H21" s="130" t="s">
        <v>84</v>
      </c>
    </row>
    <row r="22" spans="1:8" ht="128.25" customHeight="1">
      <c r="A22" s="129" t="s">
        <v>75</v>
      </c>
      <c r="B22" s="130" t="s">
        <v>15</v>
      </c>
      <c r="C22" s="131" t="s">
        <v>85</v>
      </c>
      <c r="D22" s="132" t="str">
        <f>HYPERLINK("https://www.funcionpublica.gov.co/eva/gestornormativo/norma.php?i=321","Ley 190 de 1995")</f>
        <v>Ley 190 de 1995</v>
      </c>
      <c r="E22" s="131" t="s">
        <v>18</v>
      </c>
      <c r="F22" s="131" t="s">
        <v>86</v>
      </c>
      <c r="G22" s="131" t="s">
        <v>79</v>
      </c>
      <c r="H22" s="130" t="s">
        <v>31</v>
      </c>
    </row>
    <row r="23" spans="1:8" ht="154.5" customHeight="1">
      <c r="A23" s="129" t="s">
        <v>75</v>
      </c>
      <c r="B23" s="130" t="s">
        <v>15</v>
      </c>
      <c r="C23" s="131" t="s">
        <v>87</v>
      </c>
      <c r="D23" s="132" t="s">
        <v>88</v>
      </c>
      <c r="E23" s="131" t="s">
        <v>18</v>
      </c>
      <c r="F23" s="131" t="s">
        <v>86</v>
      </c>
      <c r="G23" s="131" t="s">
        <v>79</v>
      </c>
      <c r="H23" s="130" t="s">
        <v>31</v>
      </c>
    </row>
    <row r="24" spans="1:8" ht="85.5" customHeight="1">
      <c r="A24" s="129" t="s">
        <v>75</v>
      </c>
      <c r="B24" s="130" t="s">
        <v>15</v>
      </c>
      <c r="C24" s="131" t="s">
        <v>89</v>
      </c>
      <c r="D24" s="132" t="str">
        <f>HYPERLINK("https://www.funcionpublica.gov.co/eva/gestornormativo/norma.php?i=4276","Ley 527 de 1999")</f>
        <v>Ley 527 de 1999</v>
      </c>
      <c r="E24" s="131" t="s">
        <v>18</v>
      </c>
      <c r="F24" s="131" t="s">
        <v>90</v>
      </c>
      <c r="G24" s="131" t="s">
        <v>83</v>
      </c>
      <c r="H24" s="130" t="s">
        <v>31</v>
      </c>
    </row>
    <row r="25" spans="1:8" ht="78" customHeight="1">
      <c r="A25" s="129" t="s">
        <v>75</v>
      </c>
      <c r="B25" s="130" t="s">
        <v>15</v>
      </c>
      <c r="C25" s="131" t="s">
        <v>91</v>
      </c>
      <c r="D25" s="132" t="str">
        <f>HYPERLINK("https://www.secretariasenado.gov.co/senado/basedoc/ley_0816_2003.html","Ley 816 de 2003")</f>
        <v>Ley 816 de 2003</v>
      </c>
      <c r="E25" s="131" t="s">
        <v>18</v>
      </c>
      <c r="F25" s="131" t="s">
        <v>90</v>
      </c>
      <c r="G25" s="131" t="s">
        <v>83</v>
      </c>
      <c r="H25" s="130" t="s">
        <v>31</v>
      </c>
    </row>
    <row r="26" spans="1:8" ht="100.5" customHeight="1">
      <c r="A26" s="129" t="s">
        <v>75</v>
      </c>
      <c r="B26" s="130" t="s">
        <v>15</v>
      </c>
      <c r="C26" s="131" t="s">
        <v>92</v>
      </c>
      <c r="D26" s="132" t="s">
        <v>93</v>
      </c>
      <c r="E26" s="131" t="s">
        <v>18</v>
      </c>
      <c r="F26" s="131" t="s">
        <v>86</v>
      </c>
      <c r="G26" s="131" t="s">
        <v>79</v>
      </c>
      <c r="H26" s="130" t="s">
        <v>94</v>
      </c>
    </row>
    <row r="27" spans="1:8" ht="87" customHeight="1">
      <c r="A27" s="129" t="s">
        <v>75</v>
      </c>
      <c r="B27" s="130" t="s">
        <v>15</v>
      </c>
      <c r="C27" s="131" t="s">
        <v>95</v>
      </c>
      <c r="D27" s="133" t="s">
        <v>96</v>
      </c>
      <c r="E27" s="131" t="s">
        <v>18</v>
      </c>
      <c r="F27" s="131" t="s">
        <v>86</v>
      </c>
      <c r="G27" s="131" t="s">
        <v>83</v>
      </c>
      <c r="H27" s="130" t="s">
        <v>31</v>
      </c>
    </row>
    <row r="28" spans="1:8" ht="109.5" customHeight="1">
      <c r="A28" s="129" t="s">
        <v>75</v>
      </c>
      <c r="B28" s="130" t="s">
        <v>15</v>
      </c>
      <c r="C28" s="131" t="s">
        <v>97</v>
      </c>
      <c r="D28" s="133" t="str">
        <f>HYPERLINK("https://www.funcionpublica.gov.co/eva/gestornormativo/norma.php?i=14501","Ley 905 de 2004")</f>
        <v>Ley 905 de 2004</v>
      </c>
      <c r="E28" s="131" t="s">
        <v>18</v>
      </c>
      <c r="F28" s="131" t="s">
        <v>86</v>
      </c>
      <c r="G28" s="131" t="s">
        <v>83</v>
      </c>
      <c r="H28" s="130" t="s">
        <v>31</v>
      </c>
    </row>
    <row r="29" spans="1:8" ht="117" customHeight="1">
      <c r="A29" s="129" t="s">
        <v>75</v>
      </c>
      <c r="B29" s="130" t="s">
        <v>15</v>
      </c>
      <c r="C29" s="131" t="s">
        <v>98</v>
      </c>
      <c r="D29" s="133" t="str">
        <f>HYPERLINK("https://www.funcionpublica.gov.co/eva/gestornormativo/norma.php?i=17004","Ley 962 de 2005")</f>
        <v>Ley 962 de 2005</v>
      </c>
      <c r="E29" s="131" t="s">
        <v>18</v>
      </c>
      <c r="F29" s="131" t="s">
        <v>86</v>
      </c>
      <c r="G29" s="131" t="s">
        <v>79</v>
      </c>
      <c r="H29" s="130" t="s">
        <v>99</v>
      </c>
    </row>
    <row r="30" spans="1:8" ht="111.75" customHeight="1">
      <c r="A30" s="129" t="s">
        <v>75</v>
      </c>
      <c r="B30" s="130" t="s">
        <v>15</v>
      </c>
      <c r="C30" s="131" t="s">
        <v>100</v>
      </c>
      <c r="D30" s="133" t="s">
        <v>101</v>
      </c>
      <c r="E30" s="131" t="s">
        <v>18</v>
      </c>
      <c r="F30" s="131" t="s">
        <v>90</v>
      </c>
      <c r="G30" s="131" t="s">
        <v>79</v>
      </c>
      <c r="H30" s="130" t="s">
        <v>31</v>
      </c>
    </row>
    <row r="31" spans="1:8" s="20" customFormat="1" ht="326.25" customHeight="1">
      <c r="A31" s="129" t="s">
        <v>75</v>
      </c>
      <c r="B31" s="130" t="s">
        <v>15</v>
      </c>
      <c r="C31" s="131" t="s">
        <v>102</v>
      </c>
      <c r="D31" s="133" t="str">
        <f>HYPERLINK("https://www.funcionpublica.gov.co/eva/gestornormativo/norma.php?i=43292","Ley 1474 de 2011")</f>
        <v>Ley 1474 de 2011</v>
      </c>
      <c r="E31" s="131" t="s">
        <v>18</v>
      </c>
      <c r="F31" s="131" t="s">
        <v>103</v>
      </c>
      <c r="G31" s="131" t="s">
        <v>79</v>
      </c>
      <c r="H31" s="130" t="s">
        <v>104</v>
      </c>
    </row>
    <row r="32" spans="1:8" ht="108.75" customHeight="1">
      <c r="A32" s="129" t="s">
        <v>75</v>
      </c>
      <c r="B32" s="130" t="s">
        <v>15</v>
      </c>
      <c r="C32" s="131" t="s">
        <v>105</v>
      </c>
      <c r="D32" s="133" t="s">
        <v>106</v>
      </c>
      <c r="E32" s="131" t="s">
        <v>18</v>
      </c>
      <c r="F32" s="131" t="s">
        <v>86</v>
      </c>
      <c r="G32" s="131" t="s">
        <v>79</v>
      </c>
      <c r="H32" s="130" t="s">
        <v>31</v>
      </c>
    </row>
    <row r="33" spans="1:8" ht="119.25" customHeight="1">
      <c r="A33" s="129" t="s">
        <v>75</v>
      </c>
      <c r="B33" s="130" t="s">
        <v>15</v>
      </c>
      <c r="C33" s="131" t="s">
        <v>107</v>
      </c>
      <c r="D33" s="133" t="str">
        <f>HYPERLINK("https://www.funcionpublica.gov.co/eva/gestornormativo/norma.php?i=56882","Ley 1712 de 2014")</f>
        <v>Ley 1712 de 2014</v>
      </c>
      <c r="E33" s="131" t="s">
        <v>18</v>
      </c>
      <c r="F33" s="131" t="s">
        <v>86</v>
      </c>
      <c r="G33" s="131" t="s">
        <v>79</v>
      </c>
      <c r="H33" s="130" t="s">
        <v>31</v>
      </c>
    </row>
    <row r="34" spans="1:8" ht="119.25" customHeight="1">
      <c r="A34" s="129" t="s">
        <v>75</v>
      </c>
      <c r="B34" s="130" t="s">
        <v>15</v>
      </c>
      <c r="C34" s="131" t="s">
        <v>108</v>
      </c>
      <c r="D34" s="133" t="str">
        <f>HYPERLINK("https://www.funcionpublica.gov.co/eva/gestornormativo/norma.php?i=67542","Ley 1778 de 2016")</f>
        <v>Ley 1778 de 2016</v>
      </c>
      <c r="E34" s="131" t="s">
        <v>18</v>
      </c>
      <c r="F34" s="131" t="s">
        <v>90</v>
      </c>
      <c r="G34" s="131" t="s">
        <v>79</v>
      </c>
      <c r="H34" s="130" t="s">
        <v>109</v>
      </c>
    </row>
    <row r="35" spans="1:8" s="20" customFormat="1" ht="87.75" customHeight="1">
      <c r="A35" s="129" t="s">
        <v>75</v>
      </c>
      <c r="B35" s="130" t="s">
        <v>15</v>
      </c>
      <c r="C35" s="131" t="s">
        <v>110</v>
      </c>
      <c r="D35" s="133" t="str">
        <f>HYPERLINK("https://www.funcionpublica.gov.co/eva/gestornormativo/norma.php?i=82973","Ley 1861 de 2017")</f>
        <v>Ley 1861 de 2017</v>
      </c>
      <c r="E35" s="131" t="s">
        <v>18</v>
      </c>
      <c r="F35" s="134" t="s">
        <v>111</v>
      </c>
      <c r="G35" s="131" t="s">
        <v>79</v>
      </c>
      <c r="H35" s="130" t="s">
        <v>112</v>
      </c>
    </row>
    <row r="36" spans="1:8" ht="91.5" customHeight="1">
      <c r="A36" s="129" t="s">
        <v>75</v>
      </c>
      <c r="B36" s="130" t="s">
        <v>15</v>
      </c>
      <c r="C36" s="131" t="s">
        <v>113</v>
      </c>
      <c r="D36" s="133" t="str">
        <f>HYPERLINK("https://www.funcionpublica.gov.co/eva/gestornormativo/norma.php?i=90324","Ley 1952 de 2019 – Código General Disciplinario")</f>
        <v>Ley 1952 de 2019 – Código General Disciplinario</v>
      </c>
      <c r="E36" s="131" t="s">
        <v>18</v>
      </c>
      <c r="F36" s="131" t="s">
        <v>90</v>
      </c>
      <c r="G36" s="131" t="s">
        <v>79</v>
      </c>
      <c r="H36" s="130" t="s">
        <v>114</v>
      </c>
    </row>
    <row r="37" spans="1:8" ht="83.25" customHeight="1">
      <c r="A37" s="129" t="s">
        <v>75</v>
      </c>
      <c r="B37" s="130" t="s">
        <v>15</v>
      </c>
      <c r="C37" s="131" t="s">
        <v>115</v>
      </c>
      <c r="D37" s="133" t="str">
        <f>HYPERLINK("https://www.funcionpublica.gov.co/eva/gestornormativo/norma.php?i=160966","Ley 2069 de 2020")</f>
        <v>Ley 2069 de 2020</v>
      </c>
      <c r="E37" s="131" t="s">
        <v>18</v>
      </c>
      <c r="F37" s="131" t="s">
        <v>116</v>
      </c>
      <c r="G37" s="131" t="s">
        <v>117</v>
      </c>
      <c r="H37" s="130" t="s">
        <v>31</v>
      </c>
    </row>
    <row r="38" spans="1:8" ht="80.25" customHeight="1">
      <c r="A38" s="129" t="s">
        <v>75</v>
      </c>
      <c r="B38" s="130" t="s">
        <v>15</v>
      </c>
      <c r="C38" s="131" t="s">
        <v>118</v>
      </c>
      <c r="D38" s="133" t="s">
        <v>119</v>
      </c>
      <c r="E38" s="131" t="s">
        <v>18</v>
      </c>
      <c r="F38" s="131" t="s">
        <v>90</v>
      </c>
      <c r="G38" s="131" t="s">
        <v>120</v>
      </c>
      <c r="H38" s="130" t="s">
        <v>31</v>
      </c>
    </row>
    <row r="39" spans="1:8" ht="105.75" customHeight="1">
      <c r="A39" s="129" t="s">
        <v>75</v>
      </c>
      <c r="B39" s="130" t="s">
        <v>15</v>
      </c>
      <c r="C39" s="131" t="s">
        <v>121</v>
      </c>
      <c r="D39" s="133" t="s">
        <v>122</v>
      </c>
      <c r="E39" s="131" t="s">
        <v>18</v>
      </c>
      <c r="F39" s="131" t="s">
        <v>86</v>
      </c>
      <c r="G39" s="131" t="s">
        <v>79</v>
      </c>
      <c r="H39" s="130" t="s">
        <v>31</v>
      </c>
    </row>
    <row r="40" spans="1:8" ht="110.25" customHeight="1">
      <c r="A40" s="129" t="s">
        <v>75</v>
      </c>
      <c r="B40" s="130" t="s">
        <v>15</v>
      </c>
      <c r="C40" s="131" t="s">
        <v>123</v>
      </c>
      <c r="D40" s="132" t="str">
        <f>HYPERLINK("https://www.funcionpublica.gov.co/eva/gestornormativo/norma.php?i=1551","Decreto 2811 de 1974")</f>
        <v>Decreto 2811 de 1974</v>
      </c>
      <c r="E40" s="131" t="s">
        <v>124</v>
      </c>
      <c r="F40" s="131" t="s">
        <v>86</v>
      </c>
      <c r="G40" s="131" t="s">
        <v>125</v>
      </c>
      <c r="H40" s="130" t="s">
        <v>126</v>
      </c>
    </row>
    <row r="41" spans="1:8" ht="108" customHeight="1">
      <c r="A41" s="129" t="s">
        <v>75</v>
      </c>
      <c r="B41" s="130" t="s">
        <v>15</v>
      </c>
      <c r="C41" s="131" t="s">
        <v>127</v>
      </c>
      <c r="D41" s="132" t="str">
        <f>HYPERLINK("https://www.funcionpublica.gov.co/eva/gestornormativo/norma.php?i=5306","Decreto 111 de 1996")</f>
        <v>Decreto 111 de 1996</v>
      </c>
      <c r="E41" s="131" t="s">
        <v>124</v>
      </c>
      <c r="F41" s="131" t="s">
        <v>86</v>
      </c>
      <c r="G41" s="131" t="s">
        <v>83</v>
      </c>
      <c r="H41" s="130" t="s">
        <v>31</v>
      </c>
    </row>
    <row r="42" spans="1:8" ht="113.25" customHeight="1">
      <c r="A42" s="129" t="s">
        <v>75</v>
      </c>
      <c r="B42" s="130" t="s">
        <v>15</v>
      </c>
      <c r="C42" s="131" t="s">
        <v>128</v>
      </c>
      <c r="D42" s="133" t="str">
        <f>HYPERLINK("https://www.funcionpublica.gov.co/eva/gestornormativo/norma.php?i=45322","Decreto 019 de 2012")</f>
        <v>Decreto 019 de 2012</v>
      </c>
      <c r="E42" s="131" t="s">
        <v>124</v>
      </c>
      <c r="F42" s="131" t="s">
        <v>86</v>
      </c>
      <c r="G42" s="131" t="s">
        <v>83</v>
      </c>
      <c r="H42" s="130" t="s">
        <v>31</v>
      </c>
    </row>
    <row r="43" spans="1:8" ht="93.75" customHeight="1">
      <c r="A43" s="129" t="s">
        <v>75</v>
      </c>
      <c r="B43" s="130" t="s">
        <v>15</v>
      </c>
      <c r="C43" s="131" t="s">
        <v>129</v>
      </c>
      <c r="D43" s="132" t="s">
        <v>130</v>
      </c>
      <c r="E43" s="131" t="s">
        <v>124</v>
      </c>
      <c r="F43" s="131" t="s">
        <v>90</v>
      </c>
      <c r="G43" s="131" t="s">
        <v>131</v>
      </c>
      <c r="H43" s="130" t="s">
        <v>31</v>
      </c>
    </row>
    <row r="44" spans="1:8" ht="139.5" customHeight="1">
      <c r="A44" s="129" t="s">
        <v>75</v>
      </c>
      <c r="B44" s="130" t="s">
        <v>15</v>
      </c>
      <c r="C44" s="131" t="s">
        <v>132</v>
      </c>
      <c r="D44" s="133" t="s">
        <v>133</v>
      </c>
      <c r="E44" s="131" t="s">
        <v>124</v>
      </c>
      <c r="F44" s="131" t="s">
        <v>90</v>
      </c>
      <c r="G44" s="131" t="s">
        <v>79</v>
      </c>
      <c r="H44" s="130" t="s">
        <v>31</v>
      </c>
    </row>
    <row r="45" spans="1:8" ht="130.5" customHeight="1">
      <c r="A45" s="129" t="s">
        <v>75</v>
      </c>
      <c r="B45" s="130" t="s">
        <v>15</v>
      </c>
      <c r="C45" s="131" t="s">
        <v>134</v>
      </c>
      <c r="D45" s="135" t="s">
        <v>135</v>
      </c>
      <c r="E45" s="131" t="s">
        <v>124</v>
      </c>
      <c r="F45" s="131" t="s">
        <v>86</v>
      </c>
      <c r="G45" s="131" t="s">
        <v>83</v>
      </c>
      <c r="H45" s="69" t="s">
        <v>31</v>
      </c>
    </row>
    <row r="46" spans="1:8" ht="123.75" customHeight="1">
      <c r="A46" s="129" t="s">
        <v>75</v>
      </c>
      <c r="B46" s="130" t="s">
        <v>15</v>
      </c>
      <c r="C46" s="131" t="s">
        <v>136</v>
      </c>
      <c r="D46" s="133" t="str">
        <f>HYPERLINK("https://www.suin-juriscol.gov.co/viewDocument.asp?ruta=Decretos/30019920","Decreto 1082 de 2015")</f>
        <v>Decreto 1082 de 2015</v>
      </c>
      <c r="E46" s="131" t="s">
        <v>137</v>
      </c>
      <c r="F46" s="131" t="s">
        <v>138</v>
      </c>
      <c r="G46" s="131" t="s">
        <v>79</v>
      </c>
      <c r="H46" s="130" t="s">
        <v>139</v>
      </c>
    </row>
    <row r="47" spans="1:8" ht="94.5" customHeight="1">
      <c r="A47" s="129" t="s">
        <v>75</v>
      </c>
      <c r="B47" s="130" t="s">
        <v>15</v>
      </c>
      <c r="C47" s="131" t="s">
        <v>140</v>
      </c>
      <c r="D47" s="133" t="s">
        <v>141</v>
      </c>
      <c r="E47" s="131" t="s">
        <v>137</v>
      </c>
      <c r="F47" s="131" t="s">
        <v>90</v>
      </c>
      <c r="G47" s="131" t="s">
        <v>79</v>
      </c>
      <c r="H47" s="130" t="s">
        <v>31</v>
      </c>
    </row>
    <row r="48" spans="1:8" ht="106.5" customHeight="1">
      <c r="A48" s="129" t="s">
        <v>75</v>
      </c>
      <c r="B48" s="130" t="s">
        <v>15</v>
      </c>
      <c r="C48" s="131" t="s">
        <v>142</v>
      </c>
      <c r="D48" s="135" t="s">
        <v>143</v>
      </c>
      <c r="E48" s="131" t="s">
        <v>144</v>
      </c>
      <c r="F48" s="131" t="s">
        <v>90</v>
      </c>
      <c r="G48" s="131" t="s">
        <v>79</v>
      </c>
      <c r="H48" s="69" t="s">
        <v>31</v>
      </c>
    </row>
    <row r="49" spans="1:8" ht="105" customHeight="1">
      <c r="A49" s="129" t="s">
        <v>75</v>
      </c>
      <c r="B49" s="130" t="s">
        <v>15</v>
      </c>
      <c r="C49" s="131" t="s">
        <v>145</v>
      </c>
      <c r="D49" s="132" t="s">
        <v>146</v>
      </c>
      <c r="E49" s="131" t="s">
        <v>147</v>
      </c>
      <c r="F49" s="131" t="s">
        <v>90</v>
      </c>
      <c r="G49" s="131" t="s">
        <v>83</v>
      </c>
      <c r="H49" s="130" t="s">
        <v>148</v>
      </c>
    </row>
    <row r="50" spans="1:8" ht="84" customHeight="1">
      <c r="A50" s="129" t="s">
        <v>75</v>
      </c>
      <c r="B50" s="130" t="s">
        <v>149</v>
      </c>
      <c r="C50" s="131" t="s">
        <v>150</v>
      </c>
      <c r="D50" s="136" t="str">
        <f>HYPERLINK("https://www.alcaldiabogota.gov.co/sisjur/normas/Norma1.jsp?i=43945","Directiva 17 de 2011")</f>
        <v>Directiva 17 de 2011</v>
      </c>
      <c r="E50" s="131" t="s">
        <v>33</v>
      </c>
      <c r="F50" s="131" t="s">
        <v>151</v>
      </c>
      <c r="G50" s="131" t="s">
        <v>152</v>
      </c>
      <c r="H50" s="130" t="s">
        <v>31</v>
      </c>
    </row>
    <row r="51" spans="1:8" ht="100.5" customHeight="1">
      <c r="A51" s="129" t="s">
        <v>153</v>
      </c>
      <c r="B51" s="130" t="s">
        <v>149</v>
      </c>
      <c r="C51" s="131" t="s">
        <v>154</v>
      </c>
      <c r="D51" s="132" t="str">
        <f>HYPERLINK("https://www.alcaldiabogota.gov.co/sisjur/normas/Norma1.jsp?i=46933","Directiva 003 de 2012")</f>
        <v>Directiva 003 de 2012</v>
      </c>
      <c r="E51" s="131" t="s">
        <v>33</v>
      </c>
      <c r="F51" s="131" t="s">
        <v>151</v>
      </c>
      <c r="G51" s="131" t="s">
        <v>155</v>
      </c>
      <c r="H51" s="130" t="s">
        <v>31</v>
      </c>
    </row>
    <row r="52" spans="1:8" ht="114" customHeight="1">
      <c r="A52" s="129" t="s">
        <v>75</v>
      </c>
      <c r="B52" s="130" t="s">
        <v>15</v>
      </c>
      <c r="C52" s="131" t="s">
        <v>156</v>
      </c>
      <c r="D52" s="133" t="s">
        <v>157</v>
      </c>
      <c r="E52" s="131" t="s">
        <v>72</v>
      </c>
      <c r="F52" s="131" t="s">
        <v>24</v>
      </c>
      <c r="G52" s="131" t="s">
        <v>117</v>
      </c>
      <c r="H52" s="130" t="s">
        <v>31</v>
      </c>
    </row>
    <row r="53" spans="1:8" ht="75" customHeight="1">
      <c r="A53" s="129" t="s">
        <v>75</v>
      </c>
      <c r="B53" s="130" t="s">
        <v>15</v>
      </c>
      <c r="C53" s="131" t="s">
        <v>158</v>
      </c>
      <c r="D53" s="133" t="s">
        <v>159</v>
      </c>
      <c r="E53" s="131" t="s">
        <v>160</v>
      </c>
      <c r="F53" s="131" t="s">
        <v>161</v>
      </c>
      <c r="G53" s="131" t="s">
        <v>83</v>
      </c>
      <c r="H53" s="130" t="s">
        <v>31</v>
      </c>
    </row>
    <row r="54" spans="1:8" ht="133.5" customHeight="1">
      <c r="A54" s="129" t="s">
        <v>75</v>
      </c>
      <c r="B54" s="130" t="s">
        <v>15</v>
      </c>
      <c r="C54" s="131" t="s">
        <v>162</v>
      </c>
      <c r="D54" s="133" t="s">
        <v>163</v>
      </c>
      <c r="E54" s="131" t="s">
        <v>164</v>
      </c>
      <c r="F54" s="131" t="s">
        <v>161</v>
      </c>
      <c r="G54" s="131" t="s">
        <v>165</v>
      </c>
      <c r="H54" s="130" t="s">
        <v>31</v>
      </c>
    </row>
    <row r="55" spans="1:8" ht="117.75" customHeight="1">
      <c r="A55" s="129" t="s">
        <v>75</v>
      </c>
      <c r="B55" s="130" t="s">
        <v>15</v>
      </c>
      <c r="C55" s="131" t="s">
        <v>166</v>
      </c>
      <c r="D55" s="133" t="s">
        <v>167</v>
      </c>
      <c r="E55" s="131" t="s">
        <v>168</v>
      </c>
      <c r="F55" s="131" t="s">
        <v>90</v>
      </c>
      <c r="G55" s="131" t="s">
        <v>83</v>
      </c>
      <c r="H55" s="130" t="s">
        <v>31</v>
      </c>
    </row>
    <row r="56" spans="1:8" ht="154.5" customHeight="1">
      <c r="A56" s="129" t="s">
        <v>75</v>
      </c>
      <c r="B56" s="130" t="s">
        <v>15</v>
      </c>
      <c r="C56" s="131" t="s">
        <v>169</v>
      </c>
      <c r="D56" s="132" t="s">
        <v>170</v>
      </c>
      <c r="E56" s="131" t="s">
        <v>160</v>
      </c>
      <c r="F56" s="131" t="s">
        <v>171</v>
      </c>
      <c r="G56" s="131" t="s">
        <v>172</v>
      </c>
      <c r="H56" s="130" t="s">
        <v>31</v>
      </c>
    </row>
    <row r="57" spans="1:8" s="20" customFormat="1" ht="108" customHeight="1">
      <c r="A57" s="129" t="s">
        <v>75</v>
      </c>
      <c r="B57" s="130" t="s">
        <v>15</v>
      </c>
      <c r="C57" s="131" t="s">
        <v>173</v>
      </c>
      <c r="D57" s="133" t="str">
        <f>HYPERLINK("https://www.colombiacompra.gov.co/wp-content/uploads/2025/12/Lineamientos-Generales-Expedicion-Manuales-Contratacion-OriginalFirmado.pdf","Lineamientos Generales para la Expedición de Manuales de Contratación – Versión 02 de 2025")</f>
        <v>Lineamientos Generales para la Expedición de Manuales de Contratación – Versión 02 de 2025</v>
      </c>
      <c r="E57" s="131" t="s">
        <v>160</v>
      </c>
      <c r="F57" s="131" t="s">
        <v>161</v>
      </c>
      <c r="G57" s="131" t="s">
        <v>83</v>
      </c>
      <c r="H57" s="130"/>
    </row>
    <row r="58" spans="1:8" ht="117" customHeight="1">
      <c r="A58" s="129" t="s">
        <v>174</v>
      </c>
      <c r="B58" s="130" t="s">
        <v>15</v>
      </c>
      <c r="C58" s="131" t="s">
        <v>175</v>
      </c>
      <c r="D58" s="133" t="s">
        <v>176</v>
      </c>
      <c r="E58" s="131" t="s">
        <v>18</v>
      </c>
      <c r="F58" s="131" t="s">
        <v>177</v>
      </c>
      <c r="G58" s="131" t="s">
        <v>178</v>
      </c>
      <c r="H58" s="130" t="s">
        <v>31</v>
      </c>
    </row>
    <row r="59" spans="1:8" ht="115.5" customHeight="1">
      <c r="A59" s="129" t="s">
        <v>174</v>
      </c>
      <c r="B59" s="130" t="s">
        <v>15</v>
      </c>
      <c r="C59" s="131" t="s">
        <v>179</v>
      </c>
      <c r="D59" s="133" t="s">
        <v>180</v>
      </c>
      <c r="E59" s="131" t="s">
        <v>18</v>
      </c>
      <c r="F59" s="131" t="s">
        <v>181</v>
      </c>
      <c r="G59" s="131" t="s">
        <v>182</v>
      </c>
      <c r="H59" s="130" t="s">
        <v>31</v>
      </c>
    </row>
    <row r="60" spans="1:8" ht="97.5" customHeight="1">
      <c r="A60" s="129" t="s">
        <v>174</v>
      </c>
      <c r="B60" s="130" t="s">
        <v>15</v>
      </c>
      <c r="C60" s="131" t="s">
        <v>183</v>
      </c>
      <c r="D60" s="133" t="s">
        <v>184</v>
      </c>
      <c r="E60" s="131" t="s">
        <v>18</v>
      </c>
      <c r="F60" s="131" t="s">
        <v>90</v>
      </c>
      <c r="G60" s="131" t="s">
        <v>185</v>
      </c>
      <c r="H60" s="130" t="s">
        <v>31</v>
      </c>
    </row>
    <row r="61" spans="1:8" ht="97.5" customHeight="1">
      <c r="A61" s="129" t="s">
        <v>174</v>
      </c>
      <c r="B61" s="130" t="s">
        <v>15</v>
      </c>
      <c r="C61" s="131" t="s">
        <v>186</v>
      </c>
      <c r="D61" s="132" t="str">
        <f>HYPERLINK("https://www.funcionpublica.gov.co/eva/gestornormativo/norma.php?i=345","Ley 344 de 1996")</f>
        <v>Ley 344 de 1996</v>
      </c>
      <c r="E61" s="131" t="s">
        <v>18</v>
      </c>
      <c r="F61" s="134" t="s">
        <v>187</v>
      </c>
      <c r="G61" s="131" t="s">
        <v>182</v>
      </c>
      <c r="H61" s="130" t="s">
        <v>31</v>
      </c>
    </row>
    <row r="62" spans="1:8" ht="140.25" customHeight="1">
      <c r="A62" s="129" t="s">
        <v>174</v>
      </c>
      <c r="B62" s="130" t="s">
        <v>15</v>
      </c>
      <c r="C62" s="131" t="s">
        <v>188</v>
      </c>
      <c r="D62" s="133" t="s">
        <v>189</v>
      </c>
      <c r="E62" s="131" t="s">
        <v>18</v>
      </c>
      <c r="F62" s="131" t="s">
        <v>190</v>
      </c>
      <c r="G62" s="131" t="s">
        <v>178</v>
      </c>
      <c r="H62" s="130" t="s">
        <v>31</v>
      </c>
    </row>
    <row r="63" spans="1:8" ht="105.75" customHeight="1">
      <c r="A63" s="129" t="s">
        <v>174</v>
      </c>
      <c r="B63" s="130" t="s">
        <v>15</v>
      </c>
      <c r="C63" s="131" t="s">
        <v>191</v>
      </c>
      <c r="D63" s="133" t="s">
        <v>192</v>
      </c>
      <c r="E63" s="131" t="s">
        <v>18</v>
      </c>
      <c r="F63" s="131" t="s">
        <v>193</v>
      </c>
      <c r="G63" s="131" t="s">
        <v>194</v>
      </c>
      <c r="H63" s="130" t="s">
        <v>31</v>
      </c>
    </row>
    <row r="64" spans="1:8" ht="122.25" customHeight="1">
      <c r="A64" s="129" t="s">
        <v>174</v>
      </c>
      <c r="B64" s="130" t="s">
        <v>15</v>
      </c>
      <c r="C64" s="131" t="s">
        <v>195</v>
      </c>
      <c r="D64" s="133" t="s">
        <v>196</v>
      </c>
      <c r="E64" s="131" t="s">
        <v>18</v>
      </c>
      <c r="F64" s="131" t="s">
        <v>90</v>
      </c>
      <c r="G64" s="131" t="s">
        <v>197</v>
      </c>
      <c r="H64" s="130" t="s">
        <v>31</v>
      </c>
    </row>
    <row r="65" spans="1:8" ht="102" customHeight="1">
      <c r="A65" s="129" t="s">
        <v>174</v>
      </c>
      <c r="B65" s="130" t="s">
        <v>15</v>
      </c>
      <c r="C65" s="131" t="s">
        <v>198</v>
      </c>
      <c r="D65" s="133" t="s">
        <v>199</v>
      </c>
      <c r="E65" s="131" t="s">
        <v>18</v>
      </c>
      <c r="F65" s="131" t="s">
        <v>200</v>
      </c>
      <c r="G65" s="131" t="s">
        <v>201</v>
      </c>
      <c r="H65" s="130" t="s">
        <v>31</v>
      </c>
    </row>
    <row r="66" spans="1:8" ht="97.5" customHeight="1">
      <c r="A66" s="129" t="s">
        <v>174</v>
      </c>
      <c r="B66" s="130" t="s">
        <v>15</v>
      </c>
      <c r="C66" s="131" t="s">
        <v>202</v>
      </c>
      <c r="D66" s="133" t="s">
        <v>203</v>
      </c>
      <c r="E66" s="131" t="s">
        <v>18</v>
      </c>
      <c r="F66" s="131" t="s">
        <v>204</v>
      </c>
      <c r="G66" s="131" t="s">
        <v>205</v>
      </c>
      <c r="H66" s="130" t="s">
        <v>31</v>
      </c>
    </row>
    <row r="67" spans="1:8" ht="132.75" customHeight="1">
      <c r="A67" s="129" t="s">
        <v>174</v>
      </c>
      <c r="B67" s="130" t="s">
        <v>15</v>
      </c>
      <c r="C67" s="131" t="s">
        <v>206</v>
      </c>
      <c r="D67" s="133" t="s">
        <v>207</v>
      </c>
      <c r="E67" s="131" t="s">
        <v>18</v>
      </c>
      <c r="F67" s="131" t="s">
        <v>208</v>
      </c>
      <c r="G67" s="131" t="s">
        <v>209</v>
      </c>
      <c r="H67" s="130" t="s">
        <v>31</v>
      </c>
    </row>
    <row r="68" spans="1:8" ht="220.5" customHeight="1">
      <c r="A68" s="129" t="s">
        <v>174</v>
      </c>
      <c r="B68" s="130" t="s">
        <v>15</v>
      </c>
      <c r="C68" s="131" t="s">
        <v>210</v>
      </c>
      <c r="D68" s="133" t="s">
        <v>211</v>
      </c>
      <c r="E68" s="131" t="s">
        <v>18</v>
      </c>
      <c r="F68" s="131" t="s">
        <v>212</v>
      </c>
      <c r="G68" s="131" t="s">
        <v>213</v>
      </c>
      <c r="H68" s="130" t="s">
        <v>31</v>
      </c>
    </row>
    <row r="69" spans="1:8" ht="225" customHeight="1">
      <c r="A69" s="129" t="s">
        <v>174</v>
      </c>
      <c r="B69" s="130" t="s">
        <v>15</v>
      </c>
      <c r="C69" s="131" t="s">
        <v>214</v>
      </c>
      <c r="D69" s="133" t="s">
        <v>215</v>
      </c>
      <c r="E69" s="131" t="s">
        <v>18</v>
      </c>
      <c r="F69" s="131" t="s">
        <v>216</v>
      </c>
      <c r="G69" s="131" t="s">
        <v>217</v>
      </c>
      <c r="H69" s="130" t="s">
        <v>218</v>
      </c>
    </row>
    <row r="70" spans="1:8" ht="137.25" customHeight="1">
      <c r="A70" s="129" t="s">
        <v>174</v>
      </c>
      <c r="B70" s="130" t="s">
        <v>15</v>
      </c>
      <c r="C70" s="131" t="s">
        <v>219</v>
      </c>
      <c r="D70" s="133" t="s">
        <v>220</v>
      </c>
      <c r="E70" s="131" t="s">
        <v>18</v>
      </c>
      <c r="F70" s="131" t="s">
        <v>24</v>
      </c>
      <c r="G70" s="131" t="s">
        <v>221</v>
      </c>
      <c r="H70" s="130" t="s">
        <v>31</v>
      </c>
    </row>
    <row r="71" spans="1:8" ht="184.5" customHeight="1">
      <c r="A71" s="129" t="s">
        <v>174</v>
      </c>
      <c r="B71" s="130" t="s">
        <v>15</v>
      </c>
      <c r="C71" s="131" t="s">
        <v>222</v>
      </c>
      <c r="D71" s="133" t="s">
        <v>223</v>
      </c>
      <c r="E71" s="131" t="s">
        <v>18</v>
      </c>
      <c r="F71" s="131" t="s">
        <v>24</v>
      </c>
      <c r="G71" s="131" t="s">
        <v>224</v>
      </c>
      <c r="H71" s="130" t="s">
        <v>31</v>
      </c>
    </row>
    <row r="72" spans="1:8" ht="114" customHeight="1">
      <c r="A72" s="129" t="s">
        <v>174</v>
      </c>
      <c r="B72" s="130" t="s">
        <v>15</v>
      </c>
      <c r="C72" s="131" t="s">
        <v>225</v>
      </c>
      <c r="D72" s="133" t="s">
        <v>226</v>
      </c>
      <c r="E72" s="131" t="s">
        <v>18</v>
      </c>
      <c r="F72" s="131" t="s">
        <v>90</v>
      </c>
      <c r="G72" s="131" t="s">
        <v>227</v>
      </c>
      <c r="H72" s="130" t="s">
        <v>228</v>
      </c>
    </row>
    <row r="73" spans="1:8" ht="163.5" customHeight="1">
      <c r="A73" s="129" t="s">
        <v>174</v>
      </c>
      <c r="B73" s="130" t="s">
        <v>15</v>
      </c>
      <c r="C73" s="131" t="s">
        <v>229</v>
      </c>
      <c r="D73" s="132" t="s">
        <v>230</v>
      </c>
      <c r="E73" s="131" t="s">
        <v>23</v>
      </c>
      <c r="F73" s="131" t="s">
        <v>24</v>
      </c>
      <c r="G73" s="131" t="s">
        <v>231</v>
      </c>
      <c r="H73" s="130" t="s">
        <v>31</v>
      </c>
    </row>
    <row r="74" spans="1:8" ht="123.75" customHeight="1">
      <c r="A74" s="129" t="s">
        <v>174</v>
      </c>
      <c r="B74" s="130" t="s">
        <v>15</v>
      </c>
      <c r="C74" s="131" t="s">
        <v>232</v>
      </c>
      <c r="D74" s="133" t="s">
        <v>233</v>
      </c>
      <c r="E74" s="131" t="s">
        <v>18</v>
      </c>
      <c r="F74" s="131" t="s">
        <v>24</v>
      </c>
      <c r="G74" s="131" t="s">
        <v>234</v>
      </c>
      <c r="H74" s="130" t="s">
        <v>31</v>
      </c>
    </row>
    <row r="75" spans="1:8" ht="114.75" customHeight="1">
      <c r="A75" s="129" t="s">
        <v>174</v>
      </c>
      <c r="B75" s="130" t="s">
        <v>15</v>
      </c>
      <c r="C75" s="131" t="s">
        <v>235</v>
      </c>
      <c r="D75" s="133" t="s">
        <v>236</v>
      </c>
      <c r="E75" s="131" t="s">
        <v>124</v>
      </c>
      <c r="F75" s="131" t="s">
        <v>237</v>
      </c>
      <c r="G75" s="131" t="s">
        <v>238</v>
      </c>
      <c r="H75" s="130" t="s">
        <v>31</v>
      </c>
    </row>
    <row r="76" spans="1:8" ht="180.75" customHeight="1">
      <c r="A76" s="129" t="s">
        <v>174</v>
      </c>
      <c r="B76" s="130" t="s">
        <v>15</v>
      </c>
      <c r="C76" s="131" t="s">
        <v>239</v>
      </c>
      <c r="D76" s="133" t="s">
        <v>240</v>
      </c>
      <c r="E76" s="131" t="s">
        <v>124</v>
      </c>
      <c r="F76" s="131" t="s">
        <v>241</v>
      </c>
      <c r="G76" s="131" t="s">
        <v>197</v>
      </c>
      <c r="H76" s="130" t="s">
        <v>31</v>
      </c>
    </row>
    <row r="77" spans="1:8" ht="102.75" customHeight="1">
      <c r="A77" s="129" t="s">
        <v>174</v>
      </c>
      <c r="B77" s="130" t="s">
        <v>15</v>
      </c>
      <c r="C77" s="131" t="s">
        <v>242</v>
      </c>
      <c r="D77" s="133" t="s">
        <v>243</v>
      </c>
      <c r="E77" s="131" t="s">
        <v>124</v>
      </c>
      <c r="F77" s="131" t="s">
        <v>237</v>
      </c>
      <c r="G77" s="131" t="s">
        <v>244</v>
      </c>
      <c r="H77" s="130" t="s">
        <v>31</v>
      </c>
    </row>
    <row r="78" spans="1:8" ht="120.75" customHeight="1">
      <c r="A78" s="129" t="s">
        <v>174</v>
      </c>
      <c r="B78" s="130" t="s">
        <v>15</v>
      </c>
      <c r="C78" s="131" t="s">
        <v>245</v>
      </c>
      <c r="D78" s="133" t="s">
        <v>246</v>
      </c>
      <c r="E78" s="131" t="s">
        <v>124</v>
      </c>
      <c r="F78" s="131" t="s">
        <v>247</v>
      </c>
      <c r="G78" s="131" t="s">
        <v>248</v>
      </c>
      <c r="H78" s="130" t="s">
        <v>31</v>
      </c>
    </row>
    <row r="79" spans="1:8" ht="120" customHeight="1">
      <c r="A79" s="129" t="s">
        <v>174</v>
      </c>
      <c r="B79" s="130" t="s">
        <v>15</v>
      </c>
      <c r="C79" s="131" t="s">
        <v>249</v>
      </c>
      <c r="D79" s="133" t="s">
        <v>250</v>
      </c>
      <c r="E79" s="131" t="s">
        <v>124</v>
      </c>
      <c r="F79" s="131" t="s">
        <v>251</v>
      </c>
      <c r="G79" s="131" t="s">
        <v>252</v>
      </c>
      <c r="H79" s="130" t="s">
        <v>31</v>
      </c>
    </row>
    <row r="80" spans="1:8" ht="116.25" customHeight="1">
      <c r="A80" s="129" t="s">
        <v>174</v>
      </c>
      <c r="B80" s="130" t="s">
        <v>15</v>
      </c>
      <c r="C80" s="131" t="s">
        <v>253</v>
      </c>
      <c r="D80" s="132" t="s">
        <v>130</v>
      </c>
      <c r="E80" s="131" t="s">
        <v>254</v>
      </c>
      <c r="F80" s="131" t="s">
        <v>24</v>
      </c>
      <c r="G80" s="131" t="s">
        <v>255</v>
      </c>
      <c r="H80" s="130" t="s">
        <v>31</v>
      </c>
    </row>
    <row r="81" spans="1:8" ht="171.75" customHeight="1">
      <c r="A81" s="129" t="s">
        <v>174</v>
      </c>
      <c r="B81" s="130" t="s">
        <v>15</v>
      </c>
      <c r="C81" s="131" t="s">
        <v>256</v>
      </c>
      <c r="D81" s="132" t="s">
        <v>257</v>
      </c>
      <c r="E81" s="131" t="s">
        <v>124</v>
      </c>
      <c r="F81" s="131" t="s">
        <v>258</v>
      </c>
      <c r="G81" s="131" t="s">
        <v>259</v>
      </c>
      <c r="H81" s="130" t="s">
        <v>31</v>
      </c>
    </row>
    <row r="82" spans="1:8" ht="130.5" customHeight="1">
      <c r="A82" s="129" t="s">
        <v>174</v>
      </c>
      <c r="B82" s="130" t="s">
        <v>15</v>
      </c>
      <c r="C82" s="131" t="s">
        <v>260</v>
      </c>
      <c r="D82" s="133" t="s">
        <v>261</v>
      </c>
      <c r="E82" s="131" t="s">
        <v>262</v>
      </c>
      <c r="F82" s="131" t="s">
        <v>24</v>
      </c>
      <c r="G82" s="131" t="s">
        <v>263</v>
      </c>
      <c r="H82" s="130" t="s">
        <v>31</v>
      </c>
    </row>
    <row r="83" spans="1:8" ht="87" customHeight="1">
      <c r="A83" s="129" t="s">
        <v>174</v>
      </c>
      <c r="B83" s="130" t="s">
        <v>15</v>
      </c>
      <c r="C83" s="131" t="s">
        <v>264</v>
      </c>
      <c r="D83" s="133" t="s">
        <v>265</v>
      </c>
      <c r="E83" s="131" t="s">
        <v>124</v>
      </c>
      <c r="F83" s="131" t="s">
        <v>24</v>
      </c>
      <c r="G83" s="131" t="s">
        <v>266</v>
      </c>
      <c r="H83" s="130" t="s">
        <v>31</v>
      </c>
    </row>
    <row r="84" spans="1:8" ht="153" customHeight="1">
      <c r="A84" s="129" t="s">
        <v>174</v>
      </c>
      <c r="B84" s="130" t="s">
        <v>15</v>
      </c>
      <c r="C84" s="131" t="s">
        <v>267</v>
      </c>
      <c r="D84" s="133" t="s">
        <v>268</v>
      </c>
      <c r="E84" s="131" t="s">
        <v>124</v>
      </c>
      <c r="F84" s="131" t="s">
        <v>269</v>
      </c>
      <c r="G84" s="131" t="s">
        <v>270</v>
      </c>
      <c r="H84" s="130" t="s">
        <v>31</v>
      </c>
    </row>
    <row r="85" spans="1:8" ht="82.5" customHeight="1">
      <c r="A85" s="129" t="s">
        <v>174</v>
      </c>
      <c r="B85" s="130" t="s">
        <v>15</v>
      </c>
      <c r="C85" s="131" t="s">
        <v>271</v>
      </c>
      <c r="D85" s="133" t="s">
        <v>272</v>
      </c>
      <c r="E85" s="131" t="s">
        <v>273</v>
      </c>
      <c r="F85" s="131" t="s">
        <v>274</v>
      </c>
      <c r="G85" s="131" t="s">
        <v>275</v>
      </c>
      <c r="H85" s="130" t="s">
        <v>31</v>
      </c>
    </row>
    <row r="86" spans="1:8" ht="104.25" customHeight="1">
      <c r="A86" s="129" t="s">
        <v>174</v>
      </c>
      <c r="B86" s="130" t="s">
        <v>15</v>
      </c>
      <c r="C86" s="131" t="s">
        <v>276</v>
      </c>
      <c r="D86" s="133" t="s">
        <v>277</v>
      </c>
      <c r="E86" s="131" t="s">
        <v>278</v>
      </c>
      <c r="F86" s="131" t="s">
        <v>279</v>
      </c>
      <c r="G86" s="131" t="s">
        <v>280</v>
      </c>
      <c r="H86" s="130" t="s">
        <v>31</v>
      </c>
    </row>
    <row r="87" spans="1:8" ht="134.25" customHeight="1">
      <c r="A87" s="129" t="s">
        <v>174</v>
      </c>
      <c r="B87" s="130" t="s">
        <v>15</v>
      </c>
      <c r="C87" s="131" t="s">
        <v>281</v>
      </c>
      <c r="D87" s="133" t="s">
        <v>282</v>
      </c>
      <c r="E87" s="131" t="s">
        <v>283</v>
      </c>
      <c r="F87" s="131" t="s">
        <v>284</v>
      </c>
      <c r="G87" s="131" t="s">
        <v>285</v>
      </c>
      <c r="H87" s="130" t="s">
        <v>31</v>
      </c>
    </row>
    <row r="88" spans="1:8" ht="107.25" customHeight="1">
      <c r="A88" s="129" t="s">
        <v>174</v>
      </c>
      <c r="B88" s="130" t="s">
        <v>15</v>
      </c>
      <c r="C88" s="131" t="s">
        <v>286</v>
      </c>
      <c r="D88" s="133" t="s">
        <v>287</v>
      </c>
      <c r="E88" s="131" t="s">
        <v>288</v>
      </c>
      <c r="F88" s="131" t="s">
        <v>24</v>
      </c>
      <c r="G88" s="131" t="s">
        <v>289</v>
      </c>
      <c r="H88" s="130" t="s">
        <v>31</v>
      </c>
    </row>
    <row r="89" spans="1:8" ht="112.5" customHeight="1">
      <c r="A89" s="129" t="s">
        <v>174</v>
      </c>
      <c r="B89" s="130" t="s">
        <v>15</v>
      </c>
      <c r="C89" s="131" t="s">
        <v>290</v>
      </c>
      <c r="D89" s="133" t="s">
        <v>291</v>
      </c>
      <c r="E89" s="131" t="s">
        <v>292</v>
      </c>
      <c r="F89" s="131" t="s">
        <v>293</v>
      </c>
      <c r="G89" s="131" t="s">
        <v>294</v>
      </c>
      <c r="H89" s="130" t="s">
        <v>31</v>
      </c>
    </row>
    <row r="90" spans="1:8" ht="89.25" customHeight="1">
      <c r="A90" s="129" t="s">
        <v>174</v>
      </c>
      <c r="B90" s="130" t="s">
        <v>15</v>
      </c>
      <c r="C90" s="131" t="s">
        <v>295</v>
      </c>
      <c r="D90" s="133" t="s">
        <v>296</v>
      </c>
      <c r="E90" s="131" t="s">
        <v>297</v>
      </c>
      <c r="F90" s="131" t="s">
        <v>24</v>
      </c>
      <c r="G90" s="131" t="s">
        <v>298</v>
      </c>
      <c r="H90" s="130" t="s">
        <v>31</v>
      </c>
    </row>
    <row r="91" spans="1:8" ht="90.75" customHeight="1">
      <c r="A91" s="129" t="s">
        <v>174</v>
      </c>
      <c r="B91" s="130" t="s">
        <v>15</v>
      </c>
      <c r="C91" s="131" t="s">
        <v>299</v>
      </c>
      <c r="D91" s="133" t="s">
        <v>300</v>
      </c>
      <c r="E91" s="131" t="s">
        <v>301</v>
      </c>
      <c r="F91" s="131" t="s">
        <v>302</v>
      </c>
      <c r="G91" s="131" t="s">
        <v>303</v>
      </c>
      <c r="H91" s="130" t="s">
        <v>31</v>
      </c>
    </row>
    <row r="92" spans="1:8" ht="287.25" customHeight="1">
      <c r="A92" s="129" t="s">
        <v>174</v>
      </c>
      <c r="B92" s="130" t="s">
        <v>15</v>
      </c>
      <c r="C92" s="131" t="s">
        <v>304</v>
      </c>
      <c r="D92" s="133" t="s">
        <v>305</v>
      </c>
      <c r="E92" s="131" t="s">
        <v>297</v>
      </c>
      <c r="F92" s="131" t="s">
        <v>306</v>
      </c>
      <c r="G92" s="131" t="s">
        <v>307</v>
      </c>
      <c r="H92" s="130" t="s">
        <v>308</v>
      </c>
    </row>
    <row r="93" spans="1:8" ht="123.75" customHeight="1">
      <c r="A93" s="129" t="s">
        <v>174</v>
      </c>
      <c r="B93" s="130" t="s">
        <v>15</v>
      </c>
      <c r="C93" s="131" t="s">
        <v>309</v>
      </c>
      <c r="D93" s="133" t="s">
        <v>310</v>
      </c>
      <c r="E93" s="131" t="s">
        <v>41</v>
      </c>
      <c r="F93" s="131" t="s">
        <v>24</v>
      </c>
      <c r="G93" s="131" t="s">
        <v>311</v>
      </c>
      <c r="H93" s="130" t="s">
        <v>31</v>
      </c>
    </row>
    <row r="94" spans="1:8" ht="123.75" customHeight="1">
      <c r="A94" s="129" t="s">
        <v>174</v>
      </c>
      <c r="B94" s="130" t="s">
        <v>15</v>
      </c>
      <c r="C94" s="131" t="s">
        <v>312</v>
      </c>
      <c r="D94" s="137" t="s">
        <v>313</v>
      </c>
      <c r="E94" s="131" t="s">
        <v>41</v>
      </c>
      <c r="F94" s="131" t="s">
        <v>314</v>
      </c>
      <c r="G94" s="131" t="s">
        <v>315</v>
      </c>
      <c r="H94" s="130" t="s">
        <v>31</v>
      </c>
    </row>
    <row r="95" spans="1:8" ht="135" customHeight="1">
      <c r="A95" s="129" t="s">
        <v>316</v>
      </c>
      <c r="B95" s="130" t="s">
        <v>15</v>
      </c>
      <c r="C95" s="138" t="s">
        <v>317</v>
      </c>
      <c r="D95" s="135" t="s">
        <v>318</v>
      </c>
      <c r="E95" s="138" t="s">
        <v>319</v>
      </c>
      <c r="F95" s="138" t="s">
        <v>151</v>
      </c>
      <c r="G95" s="138" t="s">
        <v>320</v>
      </c>
      <c r="H95" s="139" t="s">
        <v>31</v>
      </c>
    </row>
    <row r="96" spans="1:8" ht="120.75" customHeight="1">
      <c r="A96" s="129" t="s">
        <v>174</v>
      </c>
      <c r="B96" s="130" t="s">
        <v>15</v>
      </c>
      <c r="C96" s="131" t="s">
        <v>321</v>
      </c>
      <c r="D96" s="133" t="str">
        <f>HYPERLINK("https://www.funcionpublica.gov.co/documents/418537/616038/RESOLUCI%C3%93N+DE+COMPETENCIAS+FUNCIONALES.pdf/c13f04b8-02e0-908a-b831-ef15f80da4ab","Resolución 667 de 2018")</f>
        <v>Resolución 667 de 2018</v>
      </c>
      <c r="E96" s="131" t="s">
        <v>319</v>
      </c>
      <c r="F96" s="131" t="s">
        <v>24</v>
      </c>
      <c r="G96" s="131" t="s">
        <v>322</v>
      </c>
      <c r="H96" s="130" t="s">
        <v>31</v>
      </c>
    </row>
    <row r="97" spans="1:8" ht="114" customHeight="1">
      <c r="A97" s="129" t="s">
        <v>174</v>
      </c>
      <c r="B97" s="130" t="s">
        <v>15</v>
      </c>
      <c r="C97" s="131" t="s">
        <v>323</v>
      </c>
      <c r="D97" s="133" t="s">
        <v>324</v>
      </c>
      <c r="E97" s="131" t="s">
        <v>41</v>
      </c>
      <c r="F97" s="131" t="s">
        <v>24</v>
      </c>
      <c r="G97" s="131" t="s">
        <v>325</v>
      </c>
      <c r="H97" s="130" t="s">
        <v>31</v>
      </c>
    </row>
    <row r="98" spans="1:8" ht="89.25" customHeight="1">
      <c r="A98" s="129" t="s">
        <v>174</v>
      </c>
      <c r="B98" s="130" t="s">
        <v>15</v>
      </c>
      <c r="C98" s="131" t="s">
        <v>326</v>
      </c>
      <c r="D98" s="133" t="s">
        <v>327</v>
      </c>
      <c r="E98" s="131" t="s">
        <v>273</v>
      </c>
      <c r="F98" s="131" t="s">
        <v>328</v>
      </c>
      <c r="G98" s="131" t="s">
        <v>329</v>
      </c>
      <c r="H98" s="130" t="s">
        <v>31</v>
      </c>
    </row>
    <row r="99" spans="1:8" ht="126.75" customHeight="1">
      <c r="A99" s="129" t="s">
        <v>174</v>
      </c>
      <c r="B99" s="130" t="s">
        <v>15</v>
      </c>
      <c r="C99" s="131" t="s">
        <v>330</v>
      </c>
      <c r="D99" s="133" t="s">
        <v>331</v>
      </c>
      <c r="E99" s="131" t="s">
        <v>278</v>
      </c>
      <c r="F99" s="131" t="s">
        <v>24</v>
      </c>
      <c r="G99" s="131" t="s">
        <v>332</v>
      </c>
      <c r="H99" s="130" t="s">
        <v>31</v>
      </c>
    </row>
    <row r="100" spans="1:8" ht="111.75" customHeight="1">
      <c r="A100" s="129" t="s">
        <v>174</v>
      </c>
      <c r="B100" s="130" t="s">
        <v>15</v>
      </c>
      <c r="C100" s="131" t="s">
        <v>333</v>
      </c>
      <c r="D100" s="133" t="s">
        <v>334</v>
      </c>
      <c r="E100" s="131" t="s">
        <v>41</v>
      </c>
      <c r="F100" s="131" t="s">
        <v>24</v>
      </c>
      <c r="G100" s="131" t="s">
        <v>335</v>
      </c>
      <c r="H100" s="130" t="s">
        <v>31</v>
      </c>
    </row>
    <row r="101" spans="1:8" ht="156.75" customHeight="1">
      <c r="A101" s="129" t="s">
        <v>174</v>
      </c>
      <c r="B101" s="130" t="s">
        <v>15</v>
      </c>
      <c r="C101" s="131" t="s">
        <v>336</v>
      </c>
      <c r="D101" s="132" t="s">
        <v>337</v>
      </c>
      <c r="E101" s="131" t="s">
        <v>278</v>
      </c>
      <c r="F101" s="131" t="s">
        <v>24</v>
      </c>
      <c r="G101" s="131" t="s">
        <v>338</v>
      </c>
      <c r="H101" s="130" t="s">
        <v>31</v>
      </c>
    </row>
    <row r="102" spans="1:8" ht="93.75" customHeight="1">
      <c r="A102" s="129" t="s">
        <v>174</v>
      </c>
      <c r="B102" s="130" t="s">
        <v>15</v>
      </c>
      <c r="C102" s="131" t="s">
        <v>339</v>
      </c>
      <c r="D102" s="133" t="s">
        <v>340</v>
      </c>
      <c r="E102" s="131" t="s">
        <v>41</v>
      </c>
      <c r="F102" s="131" t="s">
        <v>24</v>
      </c>
      <c r="G102" s="131" t="s">
        <v>341</v>
      </c>
      <c r="H102" s="130" t="s">
        <v>31</v>
      </c>
    </row>
    <row r="103" spans="1:8" ht="131.25" customHeight="1">
      <c r="A103" s="129" t="s">
        <v>174</v>
      </c>
      <c r="B103" s="130" t="s">
        <v>15</v>
      </c>
      <c r="C103" s="131" t="s">
        <v>342</v>
      </c>
      <c r="D103" s="133" t="s">
        <v>343</v>
      </c>
      <c r="E103" s="131" t="s">
        <v>41</v>
      </c>
      <c r="F103" s="131" t="s">
        <v>90</v>
      </c>
      <c r="G103" s="131" t="s">
        <v>344</v>
      </c>
      <c r="H103" s="130" t="s">
        <v>31</v>
      </c>
    </row>
    <row r="104" spans="1:8" ht="172.5" customHeight="1">
      <c r="A104" s="129" t="s">
        <v>174</v>
      </c>
      <c r="B104" s="130" t="s">
        <v>15</v>
      </c>
      <c r="C104" s="131" t="s">
        <v>345</v>
      </c>
      <c r="D104" s="132" t="s">
        <v>346</v>
      </c>
      <c r="E104" s="131" t="s">
        <v>347</v>
      </c>
      <c r="F104" s="131" t="s">
        <v>348</v>
      </c>
      <c r="G104" s="131" t="s">
        <v>231</v>
      </c>
      <c r="H104" s="130" t="s">
        <v>31</v>
      </c>
    </row>
    <row r="105" spans="1:8" ht="105.75" customHeight="1">
      <c r="A105" s="129" t="s">
        <v>174</v>
      </c>
      <c r="B105" s="130" t="s">
        <v>15</v>
      </c>
      <c r="C105" s="131" t="s">
        <v>349</v>
      </c>
      <c r="D105" s="133" t="s">
        <v>350</v>
      </c>
      <c r="E105" s="131" t="s">
        <v>41</v>
      </c>
      <c r="F105" s="131" t="s">
        <v>351</v>
      </c>
      <c r="G105" s="131" t="s">
        <v>352</v>
      </c>
      <c r="H105" s="130" t="s">
        <v>54</v>
      </c>
    </row>
    <row r="106" spans="1:8" ht="78.75" customHeight="1">
      <c r="A106" s="129" t="s">
        <v>174</v>
      </c>
      <c r="B106" s="130" t="s">
        <v>15</v>
      </c>
      <c r="C106" s="131" t="s">
        <v>353</v>
      </c>
      <c r="D106" s="133" t="s">
        <v>354</v>
      </c>
      <c r="E106" s="131" t="s">
        <v>41</v>
      </c>
      <c r="F106" s="131" t="s">
        <v>355</v>
      </c>
      <c r="G106" s="131" t="s">
        <v>221</v>
      </c>
      <c r="H106" s="130" t="s">
        <v>31</v>
      </c>
    </row>
    <row r="107" spans="1:8" ht="78.75" customHeight="1">
      <c r="A107" s="129" t="s">
        <v>174</v>
      </c>
      <c r="B107" s="130" t="s">
        <v>15</v>
      </c>
      <c r="C107" s="131" t="s">
        <v>356</v>
      </c>
      <c r="D107" s="133" t="s">
        <v>357</v>
      </c>
      <c r="E107" s="131" t="s">
        <v>41</v>
      </c>
      <c r="F107" s="131" t="s">
        <v>355</v>
      </c>
      <c r="G107" s="131" t="s">
        <v>358</v>
      </c>
      <c r="H107" s="130" t="s">
        <v>31</v>
      </c>
    </row>
    <row r="108" spans="1:8" ht="96.75" customHeight="1">
      <c r="A108" s="129" t="s">
        <v>174</v>
      </c>
      <c r="B108" s="130" t="s">
        <v>15</v>
      </c>
      <c r="C108" s="131" t="s">
        <v>359</v>
      </c>
      <c r="D108" s="132" t="s">
        <v>360</v>
      </c>
      <c r="E108" s="131" t="s">
        <v>41</v>
      </c>
      <c r="F108" s="131" t="s">
        <v>355</v>
      </c>
      <c r="G108" s="131" t="s">
        <v>361</v>
      </c>
      <c r="H108" s="130" t="s">
        <v>31</v>
      </c>
    </row>
    <row r="109" spans="1:8" ht="134.25" customHeight="1">
      <c r="A109" s="129" t="s">
        <v>174</v>
      </c>
      <c r="B109" s="130" t="s">
        <v>15</v>
      </c>
      <c r="C109" s="131" t="s">
        <v>362</v>
      </c>
      <c r="D109" s="137" t="s">
        <v>363</v>
      </c>
      <c r="E109" s="131" t="s">
        <v>364</v>
      </c>
      <c r="F109" s="131" t="s">
        <v>314</v>
      </c>
      <c r="G109" s="131" t="s">
        <v>365</v>
      </c>
      <c r="H109" s="130" t="s">
        <v>31</v>
      </c>
    </row>
    <row r="110" spans="1:8" ht="106.5" customHeight="1">
      <c r="A110" s="129" t="s">
        <v>174</v>
      </c>
      <c r="B110" s="130" t="s">
        <v>15</v>
      </c>
      <c r="C110" s="131" t="s">
        <v>366</v>
      </c>
      <c r="D110" s="132" t="s">
        <v>367</v>
      </c>
      <c r="E110" s="131" t="s">
        <v>41</v>
      </c>
      <c r="F110" s="131" t="s">
        <v>351</v>
      </c>
      <c r="G110" s="131" t="s">
        <v>368</v>
      </c>
      <c r="H110" s="130" t="s">
        <v>54</v>
      </c>
    </row>
    <row r="111" spans="1:8" ht="118.5" customHeight="1">
      <c r="A111" s="129" t="s">
        <v>174</v>
      </c>
      <c r="B111" s="130" t="s">
        <v>15</v>
      </c>
      <c r="C111" s="131" t="s">
        <v>369</v>
      </c>
      <c r="D111" s="132" t="s">
        <v>370</v>
      </c>
      <c r="E111" s="131" t="s">
        <v>41</v>
      </c>
      <c r="F111" s="131" t="s">
        <v>351</v>
      </c>
      <c r="G111" s="131" t="s">
        <v>371</v>
      </c>
      <c r="H111" s="130" t="s">
        <v>54</v>
      </c>
    </row>
    <row r="112" spans="1:8" ht="85.5" customHeight="1">
      <c r="A112" s="129" t="s">
        <v>174</v>
      </c>
      <c r="B112" s="130" t="s">
        <v>15</v>
      </c>
      <c r="C112" s="131" t="s">
        <v>372</v>
      </c>
      <c r="D112" s="132" t="s">
        <v>373</v>
      </c>
      <c r="E112" s="131" t="s">
        <v>374</v>
      </c>
      <c r="F112" s="131" t="s">
        <v>90</v>
      </c>
      <c r="G112" s="131" t="s">
        <v>344</v>
      </c>
      <c r="H112" s="130" t="s">
        <v>31</v>
      </c>
    </row>
    <row r="113" spans="1:8" ht="80.25" customHeight="1">
      <c r="A113" s="129" t="s">
        <v>174</v>
      </c>
      <c r="B113" s="130" t="s">
        <v>15</v>
      </c>
      <c r="C113" s="131" t="s">
        <v>375</v>
      </c>
      <c r="D113" s="132" t="s">
        <v>376</v>
      </c>
      <c r="E113" s="131" t="s">
        <v>377</v>
      </c>
      <c r="F113" s="131" t="s">
        <v>378</v>
      </c>
      <c r="G113" s="131" t="s">
        <v>303</v>
      </c>
      <c r="H113" s="130" t="s">
        <v>31</v>
      </c>
    </row>
    <row r="114" spans="1:8" ht="117.75" customHeight="1">
      <c r="A114" s="129" t="s">
        <v>174</v>
      </c>
      <c r="B114" s="130" t="s">
        <v>15</v>
      </c>
      <c r="C114" s="131" t="s">
        <v>379</v>
      </c>
      <c r="D114" s="132" t="s">
        <v>380</v>
      </c>
      <c r="E114" s="131" t="s">
        <v>381</v>
      </c>
      <c r="F114" s="131" t="s">
        <v>90</v>
      </c>
      <c r="G114" s="131" t="s">
        <v>382</v>
      </c>
      <c r="H114" s="130" t="s">
        <v>31</v>
      </c>
    </row>
    <row r="115" spans="1:8" ht="148.5" customHeight="1">
      <c r="A115" s="129" t="s">
        <v>174</v>
      </c>
      <c r="B115" s="130" t="s">
        <v>15</v>
      </c>
      <c r="C115" s="131" t="s">
        <v>383</v>
      </c>
      <c r="D115" s="133" t="str">
        <f>HYPERLINK("https://www.funcionpublica.gov.co/eva/gestornormativo/norma.php?i=262916","Resolución 3461 de 2025")</f>
        <v>Resolución 3461 de 2025</v>
      </c>
      <c r="E115" s="131" t="s">
        <v>278</v>
      </c>
      <c r="F115" s="131" t="s">
        <v>151</v>
      </c>
      <c r="G115" s="131" t="s">
        <v>384</v>
      </c>
      <c r="H115" s="130" t="s">
        <v>31</v>
      </c>
    </row>
    <row r="116" spans="1:8" ht="117" customHeight="1">
      <c r="A116" s="129" t="s">
        <v>174</v>
      </c>
      <c r="B116" s="130" t="s">
        <v>15</v>
      </c>
      <c r="C116" s="131" t="s">
        <v>385</v>
      </c>
      <c r="D116" s="133" t="s">
        <v>386</v>
      </c>
      <c r="E116" s="131" t="s">
        <v>387</v>
      </c>
      <c r="F116" s="131" t="s">
        <v>388</v>
      </c>
      <c r="G116" s="131" t="s">
        <v>389</v>
      </c>
      <c r="H116" s="130" t="s">
        <v>31</v>
      </c>
    </row>
    <row r="117" spans="1:8" ht="120.75" customHeight="1">
      <c r="A117" s="129" t="s">
        <v>174</v>
      </c>
      <c r="B117" s="130" t="s">
        <v>15</v>
      </c>
      <c r="C117" s="131" t="s">
        <v>390</v>
      </c>
      <c r="D117" s="133" t="s">
        <v>391</v>
      </c>
      <c r="E117" s="131" t="s">
        <v>41</v>
      </c>
      <c r="F117" s="131" t="s">
        <v>392</v>
      </c>
      <c r="G117" s="131" t="s">
        <v>393</v>
      </c>
      <c r="H117" s="130" t="s">
        <v>31</v>
      </c>
    </row>
    <row r="118" spans="1:8" ht="116.25" customHeight="1">
      <c r="A118" s="129" t="s">
        <v>174</v>
      </c>
      <c r="B118" s="130" t="s">
        <v>15</v>
      </c>
      <c r="C118" s="131" t="s">
        <v>394</v>
      </c>
      <c r="D118" s="132" t="s">
        <v>395</v>
      </c>
      <c r="E118" s="131" t="s">
        <v>396</v>
      </c>
      <c r="F118" s="131" t="s">
        <v>24</v>
      </c>
      <c r="G118" s="131" t="s">
        <v>322</v>
      </c>
      <c r="H118" s="130" t="s">
        <v>31</v>
      </c>
    </row>
    <row r="119" spans="1:8" ht="78.75" customHeight="1">
      <c r="A119" s="129" t="s">
        <v>174</v>
      </c>
      <c r="B119" s="130" t="s">
        <v>15</v>
      </c>
      <c r="C119" s="131" t="s">
        <v>397</v>
      </c>
      <c r="D119" s="132" t="s">
        <v>398</v>
      </c>
      <c r="E119" s="131" t="s">
        <v>396</v>
      </c>
      <c r="F119" s="131" t="s">
        <v>399</v>
      </c>
      <c r="G119" s="131" t="s">
        <v>400</v>
      </c>
      <c r="H119" s="130" t="s">
        <v>31</v>
      </c>
    </row>
    <row r="120" spans="1:8" ht="153" customHeight="1">
      <c r="A120" s="129" t="s">
        <v>174</v>
      </c>
      <c r="B120" s="130" t="s">
        <v>15</v>
      </c>
      <c r="C120" s="131" t="s">
        <v>401</v>
      </c>
      <c r="D120" s="132" t="s">
        <v>402</v>
      </c>
      <c r="E120" s="131" t="s">
        <v>396</v>
      </c>
      <c r="F120" s="131" t="s">
        <v>399</v>
      </c>
      <c r="G120" s="131" t="s">
        <v>403</v>
      </c>
      <c r="H120" s="130" t="s">
        <v>31</v>
      </c>
    </row>
    <row r="121" spans="1:8" ht="87" customHeight="1">
      <c r="A121" s="129" t="s">
        <v>174</v>
      </c>
      <c r="B121" s="130" t="s">
        <v>15</v>
      </c>
      <c r="C121" s="131" t="s">
        <v>404</v>
      </c>
      <c r="D121" s="133" t="s">
        <v>405</v>
      </c>
      <c r="E121" s="131" t="s">
        <v>273</v>
      </c>
      <c r="F121" s="131" t="s">
        <v>274</v>
      </c>
      <c r="G121" s="131" t="s">
        <v>406</v>
      </c>
      <c r="H121" s="130" t="s">
        <v>31</v>
      </c>
    </row>
    <row r="122" spans="1:8" ht="101.25" customHeight="1">
      <c r="A122" s="129" t="s">
        <v>174</v>
      </c>
      <c r="B122" s="130" t="s">
        <v>15</v>
      </c>
      <c r="C122" s="131" t="s">
        <v>407</v>
      </c>
      <c r="D122" s="133" t="s">
        <v>408</v>
      </c>
      <c r="E122" s="131" t="s">
        <v>409</v>
      </c>
      <c r="F122" s="131" t="s">
        <v>410</v>
      </c>
      <c r="G122" s="131" t="s">
        <v>411</v>
      </c>
      <c r="H122" s="130" t="s">
        <v>54</v>
      </c>
    </row>
    <row r="123" spans="1:8" ht="110.25" customHeight="1">
      <c r="A123" s="129" t="s">
        <v>174</v>
      </c>
      <c r="B123" s="130" t="s">
        <v>15</v>
      </c>
      <c r="C123" s="131" t="s">
        <v>412</v>
      </c>
      <c r="D123" s="133" t="s">
        <v>413</v>
      </c>
      <c r="E123" s="131" t="s">
        <v>396</v>
      </c>
      <c r="F123" s="131" t="s">
        <v>414</v>
      </c>
      <c r="G123" s="131" t="s">
        <v>415</v>
      </c>
      <c r="H123" s="130" t="s">
        <v>31</v>
      </c>
    </row>
    <row r="124" spans="1:8" ht="103.5" customHeight="1">
      <c r="A124" s="129" t="s">
        <v>174</v>
      </c>
      <c r="B124" s="130" t="s">
        <v>15</v>
      </c>
      <c r="C124" s="131" t="s">
        <v>416</v>
      </c>
      <c r="D124" s="133" t="s">
        <v>417</v>
      </c>
      <c r="E124" s="131" t="s">
        <v>396</v>
      </c>
      <c r="F124" s="131" t="s">
        <v>418</v>
      </c>
      <c r="G124" s="131" t="s">
        <v>403</v>
      </c>
      <c r="H124" s="130" t="s">
        <v>31</v>
      </c>
    </row>
    <row r="125" spans="1:8" ht="128.25" customHeight="1">
      <c r="A125" s="129" t="s">
        <v>174</v>
      </c>
      <c r="B125" s="130" t="s">
        <v>15</v>
      </c>
      <c r="C125" s="131" t="s">
        <v>419</v>
      </c>
      <c r="D125" s="133" t="s">
        <v>420</v>
      </c>
      <c r="E125" s="131" t="s">
        <v>421</v>
      </c>
      <c r="F125" s="131" t="s">
        <v>24</v>
      </c>
      <c r="G125" s="131" t="s">
        <v>422</v>
      </c>
      <c r="H125" s="130" t="s">
        <v>31</v>
      </c>
    </row>
    <row r="126" spans="1:8" ht="94.5" customHeight="1">
      <c r="A126" s="129" t="s">
        <v>174</v>
      </c>
      <c r="B126" s="130" t="s">
        <v>15</v>
      </c>
      <c r="C126" s="131" t="s">
        <v>423</v>
      </c>
      <c r="D126" s="132" t="s">
        <v>424</v>
      </c>
      <c r="E126" s="131" t="s">
        <v>273</v>
      </c>
      <c r="F126" s="131" t="s">
        <v>24</v>
      </c>
      <c r="G126" s="131" t="s">
        <v>425</v>
      </c>
      <c r="H126" s="130" t="s">
        <v>31</v>
      </c>
    </row>
    <row r="127" spans="1:8" ht="91.5" customHeight="1">
      <c r="A127" s="129" t="s">
        <v>174</v>
      </c>
      <c r="B127" s="130" t="s">
        <v>15</v>
      </c>
      <c r="C127" s="131" t="s">
        <v>426</v>
      </c>
      <c r="D127" s="133" t="s">
        <v>427</v>
      </c>
      <c r="E127" s="131" t="s">
        <v>428</v>
      </c>
      <c r="F127" s="131" t="s">
        <v>429</v>
      </c>
      <c r="G127" s="131" t="s">
        <v>430</v>
      </c>
      <c r="H127" s="130" t="s">
        <v>54</v>
      </c>
    </row>
    <row r="128" spans="1:8" ht="106.5" customHeight="1">
      <c r="A128" s="129" t="s">
        <v>174</v>
      </c>
      <c r="B128" s="130" t="s">
        <v>15</v>
      </c>
      <c r="C128" s="131" t="s">
        <v>431</v>
      </c>
      <c r="D128" s="132" t="s">
        <v>432</v>
      </c>
      <c r="E128" s="131" t="s">
        <v>41</v>
      </c>
      <c r="F128" s="131" t="s">
        <v>314</v>
      </c>
      <c r="G128" s="131" t="s">
        <v>433</v>
      </c>
      <c r="H128" s="130" t="s">
        <v>31</v>
      </c>
    </row>
    <row r="129" spans="1:8" ht="134.25" customHeight="1">
      <c r="A129" s="129" t="s">
        <v>174</v>
      </c>
      <c r="B129" s="130" t="s">
        <v>15</v>
      </c>
      <c r="C129" s="131" t="s">
        <v>434</v>
      </c>
      <c r="D129" s="133" t="s">
        <v>435</v>
      </c>
      <c r="E129" s="131" t="s">
        <v>396</v>
      </c>
      <c r="F129" s="131" t="s">
        <v>24</v>
      </c>
      <c r="G129" s="131"/>
      <c r="H129" s="130" t="s">
        <v>31</v>
      </c>
    </row>
    <row r="130" spans="1:8" ht="117.75" customHeight="1">
      <c r="A130" s="129" t="s">
        <v>174</v>
      </c>
      <c r="B130" s="130" t="s">
        <v>15</v>
      </c>
      <c r="C130" s="131" t="s">
        <v>436</v>
      </c>
      <c r="D130" s="133" t="s">
        <v>437</v>
      </c>
      <c r="E130" s="131" t="s">
        <v>72</v>
      </c>
      <c r="F130" s="131" t="s">
        <v>90</v>
      </c>
      <c r="G130" s="131" t="s">
        <v>438</v>
      </c>
      <c r="H130" s="130" t="s">
        <v>31</v>
      </c>
    </row>
    <row r="131" spans="1:8" ht="77.25" customHeight="1">
      <c r="A131" s="129" t="s">
        <v>174</v>
      </c>
      <c r="B131" s="130" t="s">
        <v>15</v>
      </c>
      <c r="C131" s="131" t="s">
        <v>439</v>
      </c>
      <c r="D131" s="133" t="s">
        <v>439</v>
      </c>
      <c r="E131" s="131" t="s">
        <v>319</v>
      </c>
      <c r="F131" s="131" t="s">
        <v>440</v>
      </c>
      <c r="G131" s="131" t="s">
        <v>352</v>
      </c>
      <c r="H131" s="130" t="s">
        <v>54</v>
      </c>
    </row>
    <row r="132" spans="1:8" ht="108" customHeight="1">
      <c r="A132" s="129" t="s">
        <v>316</v>
      </c>
      <c r="B132" s="130" t="s">
        <v>15</v>
      </c>
      <c r="C132" s="138" t="s">
        <v>441</v>
      </c>
      <c r="D132" s="135" t="s">
        <v>442</v>
      </c>
      <c r="E132" s="138" t="s">
        <v>443</v>
      </c>
      <c r="F132" s="138" t="s">
        <v>24</v>
      </c>
      <c r="G132" s="138" t="s">
        <v>444</v>
      </c>
      <c r="H132" s="139" t="s">
        <v>31</v>
      </c>
    </row>
    <row r="133" spans="1:8" ht="123" customHeight="1">
      <c r="A133" s="129" t="s">
        <v>316</v>
      </c>
      <c r="B133" s="130" t="s">
        <v>15</v>
      </c>
      <c r="C133" s="138" t="s">
        <v>445</v>
      </c>
      <c r="D133" s="135" t="s">
        <v>446</v>
      </c>
      <c r="E133" s="138" t="s">
        <v>443</v>
      </c>
      <c r="F133" s="138" t="s">
        <v>24</v>
      </c>
      <c r="G133" s="138" t="s">
        <v>444</v>
      </c>
      <c r="H133" s="139" t="s">
        <v>31</v>
      </c>
    </row>
    <row r="134" spans="1:8" ht="109.5" customHeight="1">
      <c r="A134" s="129" t="s">
        <v>316</v>
      </c>
      <c r="B134" s="130" t="s">
        <v>15</v>
      </c>
      <c r="C134" s="138" t="s">
        <v>447</v>
      </c>
      <c r="D134" s="135" t="s">
        <v>448</v>
      </c>
      <c r="E134" s="138" t="s">
        <v>443</v>
      </c>
      <c r="F134" s="138" t="s">
        <v>24</v>
      </c>
      <c r="G134" s="138" t="s">
        <v>444</v>
      </c>
      <c r="H134" s="139" t="s">
        <v>31</v>
      </c>
    </row>
    <row r="135" spans="1:8" ht="158.25" customHeight="1">
      <c r="A135" s="129" t="s">
        <v>316</v>
      </c>
      <c r="B135" s="130" t="s">
        <v>15</v>
      </c>
      <c r="C135" s="138" t="s">
        <v>449</v>
      </c>
      <c r="D135" s="135" t="s">
        <v>450</v>
      </c>
      <c r="E135" s="138" t="s">
        <v>443</v>
      </c>
      <c r="F135" s="138" t="s">
        <v>24</v>
      </c>
      <c r="G135" s="138" t="s">
        <v>451</v>
      </c>
      <c r="H135" s="139" t="s">
        <v>31</v>
      </c>
    </row>
    <row r="136" spans="1:8" ht="123" customHeight="1">
      <c r="A136" s="129" t="s">
        <v>316</v>
      </c>
      <c r="B136" s="130" t="s">
        <v>15</v>
      </c>
      <c r="C136" s="138" t="s">
        <v>452</v>
      </c>
      <c r="D136" s="135" t="s">
        <v>453</v>
      </c>
      <c r="E136" s="138" t="s">
        <v>443</v>
      </c>
      <c r="F136" s="138" t="s">
        <v>24</v>
      </c>
      <c r="G136" s="138" t="s">
        <v>444</v>
      </c>
      <c r="H136" s="139" t="s">
        <v>31</v>
      </c>
    </row>
    <row r="137" spans="1:8" ht="136.5" customHeight="1">
      <c r="A137" s="129" t="s">
        <v>316</v>
      </c>
      <c r="B137" s="130" t="s">
        <v>15</v>
      </c>
      <c r="C137" s="138" t="s">
        <v>454</v>
      </c>
      <c r="D137" s="135" t="s">
        <v>455</v>
      </c>
      <c r="E137" s="138" t="s">
        <v>443</v>
      </c>
      <c r="F137" s="138" t="s">
        <v>24</v>
      </c>
      <c r="G137" s="138" t="s">
        <v>456</v>
      </c>
      <c r="H137" s="139" t="s">
        <v>31</v>
      </c>
    </row>
    <row r="138" spans="1:8" ht="133.5" customHeight="1">
      <c r="A138" s="129" t="s">
        <v>316</v>
      </c>
      <c r="B138" s="130" t="s">
        <v>15</v>
      </c>
      <c r="C138" s="138" t="s">
        <v>457</v>
      </c>
      <c r="D138" s="135" t="s">
        <v>458</v>
      </c>
      <c r="E138" s="138" t="s">
        <v>443</v>
      </c>
      <c r="F138" s="138" t="s">
        <v>24</v>
      </c>
      <c r="G138" s="138" t="s">
        <v>459</v>
      </c>
      <c r="H138" s="139" t="s">
        <v>31</v>
      </c>
    </row>
    <row r="139" spans="1:8" ht="111.75" customHeight="1">
      <c r="A139" s="129" t="s">
        <v>316</v>
      </c>
      <c r="B139" s="130" t="s">
        <v>15</v>
      </c>
      <c r="C139" s="138" t="s">
        <v>460</v>
      </c>
      <c r="D139" s="140" t="s">
        <v>461</v>
      </c>
      <c r="E139" s="138" t="s">
        <v>262</v>
      </c>
      <c r="F139" s="138" t="s">
        <v>24</v>
      </c>
      <c r="G139" s="138" t="s">
        <v>444</v>
      </c>
      <c r="H139" s="139" t="s">
        <v>31</v>
      </c>
    </row>
    <row r="140" spans="1:8" ht="104.25" customHeight="1">
      <c r="A140" s="129" t="s">
        <v>316</v>
      </c>
      <c r="B140" s="130" t="s">
        <v>15</v>
      </c>
      <c r="C140" s="138" t="s">
        <v>462</v>
      </c>
      <c r="D140" s="140" t="s">
        <v>463</v>
      </c>
      <c r="E140" s="138" t="s">
        <v>464</v>
      </c>
      <c r="F140" s="138" t="s">
        <v>465</v>
      </c>
      <c r="G140" s="138" t="s">
        <v>466</v>
      </c>
      <c r="H140" s="139" t="s">
        <v>31</v>
      </c>
    </row>
    <row r="141" spans="1:8" ht="120.75" customHeight="1">
      <c r="A141" s="129" t="s">
        <v>316</v>
      </c>
      <c r="B141" s="130" t="s">
        <v>15</v>
      </c>
      <c r="C141" s="138" t="s">
        <v>467</v>
      </c>
      <c r="D141" s="135" t="s">
        <v>468</v>
      </c>
      <c r="E141" s="138" t="s">
        <v>469</v>
      </c>
      <c r="F141" s="138" t="s">
        <v>470</v>
      </c>
      <c r="G141" s="138" t="s">
        <v>444</v>
      </c>
      <c r="H141" s="139" t="s">
        <v>31</v>
      </c>
    </row>
    <row r="142" spans="1:8" ht="104.25" customHeight="1">
      <c r="A142" s="129" t="s">
        <v>316</v>
      </c>
      <c r="B142" s="130" t="s">
        <v>15</v>
      </c>
      <c r="C142" s="138" t="s">
        <v>471</v>
      </c>
      <c r="D142" s="135" t="s">
        <v>472</v>
      </c>
      <c r="E142" s="138" t="s">
        <v>469</v>
      </c>
      <c r="F142" s="138" t="s">
        <v>24</v>
      </c>
      <c r="G142" s="138" t="s">
        <v>473</v>
      </c>
      <c r="H142" s="139" t="s">
        <v>31</v>
      </c>
    </row>
    <row r="143" spans="1:8" ht="111.75" customHeight="1">
      <c r="A143" s="129" t="s">
        <v>316</v>
      </c>
      <c r="B143" s="130" t="s">
        <v>15</v>
      </c>
      <c r="C143" s="138" t="s">
        <v>474</v>
      </c>
      <c r="D143" s="135" t="s">
        <v>475</v>
      </c>
      <c r="E143" s="138" t="s">
        <v>469</v>
      </c>
      <c r="F143" s="138" t="s">
        <v>24</v>
      </c>
      <c r="G143" s="138" t="s">
        <v>444</v>
      </c>
      <c r="H143" s="139" t="s">
        <v>31</v>
      </c>
    </row>
    <row r="144" spans="1:8" ht="80.25" customHeight="1">
      <c r="A144" s="129" t="s">
        <v>316</v>
      </c>
      <c r="B144" s="130" t="s">
        <v>15</v>
      </c>
      <c r="C144" s="138" t="s">
        <v>476</v>
      </c>
      <c r="D144" s="135" t="s">
        <v>477</v>
      </c>
      <c r="E144" s="138" t="s">
        <v>469</v>
      </c>
      <c r="F144" s="138" t="s">
        <v>24</v>
      </c>
      <c r="G144" s="138" t="s">
        <v>444</v>
      </c>
      <c r="H144" s="139" t="s">
        <v>31</v>
      </c>
    </row>
    <row r="145" spans="1:8" ht="129.75" customHeight="1">
      <c r="A145" s="129" t="s">
        <v>316</v>
      </c>
      <c r="B145" s="130" t="s">
        <v>15</v>
      </c>
      <c r="C145" s="138" t="s">
        <v>478</v>
      </c>
      <c r="D145" s="135" t="s">
        <v>479</v>
      </c>
      <c r="E145" s="138" t="s">
        <v>469</v>
      </c>
      <c r="F145" s="138" t="s">
        <v>24</v>
      </c>
      <c r="G145" s="138" t="s">
        <v>444</v>
      </c>
      <c r="H145" s="139" t="s">
        <v>31</v>
      </c>
    </row>
    <row r="146" spans="1:8" ht="110.25" customHeight="1">
      <c r="A146" s="129" t="s">
        <v>316</v>
      </c>
      <c r="B146" s="130" t="s">
        <v>15</v>
      </c>
      <c r="C146" s="138" t="s">
        <v>480</v>
      </c>
      <c r="D146" s="135" t="s">
        <v>481</v>
      </c>
      <c r="E146" s="138" t="s">
        <v>482</v>
      </c>
      <c r="F146" s="138" t="s">
        <v>24</v>
      </c>
      <c r="G146" s="138" t="s">
        <v>444</v>
      </c>
      <c r="H146" s="139" t="s">
        <v>31</v>
      </c>
    </row>
    <row r="147" spans="1:8" ht="79.5" customHeight="1">
      <c r="A147" s="129" t="s">
        <v>316</v>
      </c>
      <c r="B147" s="130" t="s">
        <v>15</v>
      </c>
      <c r="C147" s="138" t="s">
        <v>483</v>
      </c>
      <c r="D147" s="135" t="s">
        <v>484</v>
      </c>
      <c r="E147" s="138" t="s">
        <v>469</v>
      </c>
      <c r="F147" s="138" t="s">
        <v>24</v>
      </c>
      <c r="G147" s="138" t="s">
        <v>485</v>
      </c>
      <c r="H147" s="139" t="s">
        <v>31</v>
      </c>
    </row>
    <row r="148" spans="1:8" ht="124.5" customHeight="1">
      <c r="A148" s="129" t="s">
        <v>316</v>
      </c>
      <c r="B148" s="130" t="s">
        <v>15</v>
      </c>
      <c r="C148" s="138" t="s">
        <v>486</v>
      </c>
      <c r="D148" s="135" t="s">
        <v>487</v>
      </c>
      <c r="E148" s="138" t="s">
        <v>469</v>
      </c>
      <c r="F148" s="138" t="s">
        <v>24</v>
      </c>
      <c r="G148" s="138" t="s">
        <v>488</v>
      </c>
      <c r="H148" s="139" t="s">
        <v>31</v>
      </c>
    </row>
    <row r="149" spans="1:8" ht="133.5" customHeight="1">
      <c r="A149" s="129" t="s">
        <v>316</v>
      </c>
      <c r="B149" s="130" t="s">
        <v>15</v>
      </c>
      <c r="C149" s="138" t="s">
        <v>489</v>
      </c>
      <c r="D149" s="135" t="s">
        <v>490</v>
      </c>
      <c r="E149" s="138" t="s">
        <v>469</v>
      </c>
      <c r="F149" s="138" t="s">
        <v>24</v>
      </c>
      <c r="G149" s="138" t="s">
        <v>488</v>
      </c>
      <c r="H149" s="139" t="s">
        <v>31</v>
      </c>
    </row>
    <row r="150" spans="1:8" ht="123" customHeight="1">
      <c r="A150" s="129" t="s">
        <v>316</v>
      </c>
      <c r="B150" s="130" t="s">
        <v>15</v>
      </c>
      <c r="C150" s="138" t="s">
        <v>491</v>
      </c>
      <c r="D150" s="135" t="s">
        <v>492</v>
      </c>
      <c r="E150" s="138" t="s">
        <v>124</v>
      </c>
      <c r="F150" s="138" t="s">
        <v>24</v>
      </c>
      <c r="G150" s="138" t="s">
        <v>493</v>
      </c>
      <c r="H150" s="139" t="s">
        <v>31</v>
      </c>
    </row>
    <row r="151" spans="1:8" ht="85.5" customHeight="1">
      <c r="A151" s="129" t="s">
        <v>494</v>
      </c>
      <c r="B151" s="130" t="s">
        <v>15</v>
      </c>
      <c r="C151" s="138" t="s">
        <v>495</v>
      </c>
      <c r="D151" s="140" t="s">
        <v>496</v>
      </c>
      <c r="E151" s="138" t="s">
        <v>18</v>
      </c>
      <c r="F151" s="138" t="s">
        <v>497</v>
      </c>
      <c r="G151" s="138" t="s">
        <v>498</v>
      </c>
      <c r="H151" s="139" t="s">
        <v>31</v>
      </c>
    </row>
    <row r="152" spans="1:8" ht="129" customHeight="1">
      <c r="A152" s="129" t="s">
        <v>494</v>
      </c>
      <c r="B152" s="130" t="s">
        <v>15</v>
      </c>
      <c r="C152" s="138" t="s">
        <v>499</v>
      </c>
      <c r="D152" s="135" t="s">
        <v>500</v>
      </c>
      <c r="E152" s="138" t="s">
        <v>18</v>
      </c>
      <c r="F152" s="138" t="s">
        <v>501</v>
      </c>
      <c r="G152" s="138" t="s">
        <v>502</v>
      </c>
      <c r="H152" s="139" t="s">
        <v>31</v>
      </c>
    </row>
    <row r="153" spans="1:8" ht="172.5" customHeight="1">
      <c r="A153" s="129" t="s">
        <v>494</v>
      </c>
      <c r="B153" s="130" t="s">
        <v>15</v>
      </c>
      <c r="C153" s="138" t="s">
        <v>503</v>
      </c>
      <c r="D153" s="135" t="s">
        <v>504</v>
      </c>
      <c r="E153" s="138" t="s">
        <v>72</v>
      </c>
      <c r="F153" s="138" t="s">
        <v>505</v>
      </c>
      <c r="G153" s="138" t="s">
        <v>506</v>
      </c>
      <c r="H153" s="139" t="s">
        <v>507</v>
      </c>
    </row>
    <row r="154" spans="1:8" ht="131.25" customHeight="1">
      <c r="A154" s="129" t="s">
        <v>494</v>
      </c>
      <c r="B154" s="130" t="s">
        <v>15</v>
      </c>
      <c r="C154" s="138" t="s">
        <v>508</v>
      </c>
      <c r="D154" s="135" t="s">
        <v>509</v>
      </c>
      <c r="E154" s="138" t="s">
        <v>72</v>
      </c>
      <c r="F154" s="138" t="s">
        <v>510</v>
      </c>
      <c r="G154" s="138" t="s">
        <v>511</v>
      </c>
      <c r="H154" s="139" t="s">
        <v>31</v>
      </c>
    </row>
    <row r="155" spans="1:8" ht="204.75" customHeight="1">
      <c r="A155" s="129" t="s">
        <v>494</v>
      </c>
      <c r="B155" s="130" t="s">
        <v>15</v>
      </c>
      <c r="C155" s="138" t="s">
        <v>512</v>
      </c>
      <c r="D155" s="140" t="s">
        <v>513</v>
      </c>
      <c r="E155" s="138" t="s">
        <v>381</v>
      </c>
      <c r="F155" s="138" t="s">
        <v>514</v>
      </c>
      <c r="G155" s="138" t="s">
        <v>498</v>
      </c>
      <c r="H155" s="139" t="s">
        <v>31</v>
      </c>
    </row>
    <row r="156" spans="1:8" ht="66" customHeight="1">
      <c r="A156" s="129" t="s">
        <v>494</v>
      </c>
      <c r="B156" s="130" t="s">
        <v>15</v>
      </c>
      <c r="C156" s="138" t="s">
        <v>515</v>
      </c>
      <c r="D156" s="140" t="s">
        <v>516</v>
      </c>
      <c r="E156" s="138" t="s">
        <v>72</v>
      </c>
      <c r="F156" s="138" t="s">
        <v>24</v>
      </c>
      <c r="G156" s="138" t="s">
        <v>506</v>
      </c>
      <c r="H156" s="139" t="s">
        <v>31</v>
      </c>
    </row>
    <row r="157" spans="1:8" ht="71.25">
      <c r="A157" s="129" t="s">
        <v>494</v>
      </c>
      <c r="B157" s="130" t="s">
        <v>15</v>
      </c>
      <c r="C157" s="138" t="s">
        <v>517</v>
      </c>
      <c r="D157" s="135" t="s">
        <v>518</v>
      </c>
      <c r="E157" s="138" t="s">
        <v>72</v>
      </c>
      <c r="F157" s="138" t="s">
        <v>519</v>
      </c>
      <c r="G157" s="138" t="s">
        <v>506</v>
      </c>
      <c r="H157" s="139" t="s">
        <v>31</v>
      </c>
    </row>
    <row r="158" spans="1:8" ht="90" customHeight="1">
      <c r="A158" s="129" t="s">
        <v>494</v>
      </c>
      <c r="B158" s="130" t="s">
        <v>15</v>
      </c>
      <c r="C158" s="138" t="s">
        <v>520</v>
      </c>
      <c r="D158" s="135" t="str">
        <f>HYPERLINK("https://www.alcaldiabogota.gov.co/sisjur/normas/Norma1.jsp?i=128201","Resolución 533 de 2015")</f>
        <v>Resolución 533 de 2015</v>
      </c>
      <c r="E158" s="138" t="s">
        <v>46</v>
      </c>
      <c r="F158" s="138" t="s">
        <v>90</v>
      </c>
      <c r="G158" s="138" t="s">
        <v>521</v>
      </c>
      <c r="H158" s="139" t="s">
        <v>31</v>
      </c>
    </row>
    <row r="159" spans="1:8" ht="112.5" customHeight="1">
      <c r="A159" s="129" t="s">
        <v>494</v>
      </c>
      <c r="B159" s="130" t="s">
        <v>15</v>
      </c>
      <c r="C159" s="138" t="s">
        <v>522</v>
      </c>
      <c r="D159" s="140" t="str">
        <f>HYPERLINK("https://www.alcaldiabogota.gov.co/sisjur/normas/Norma1.jsp?i=145144","Resolución 620 del 26 de noviembre de 2015")</f>
        <v>Resolución 620 del 26 de noviembre de 2015</v>
      </c>
      <c r="E159" s="138" t="s">
        <v>46</v>
      </c>
      <c r="F159" s="138" t="s">
        <v>90</v>
      </c>
      <c r="G159" s="138" t="s">
        <v>523</v>
      </c>
      <c r="H159" s="139" t="s">
        <v>524</v>
      </c>
    </row>
    <row r="160" spans="1:8" ht="91.5" customHeight="1">
      <c r="A160" s="129" t="s">
        <v>494</v>
      </c>
      <c r="B160" s="130" t="s">
        <v>15</v>
      </c>
      <c r="C160" s="138" t="s">
        <v>525</v>
      </c>
      <c r="D160" s="140" t="s">
        <v>526</v>
      </c>
      <c r="E160" s="138" t="s">
        <v>527</v>
      </c>
      <c r="F160" s="138" t="s">
        <v>528</v>
      </c>
      <c r="G160" s="138" t="s">
        <v>502</v>
      </c>
      <c r="H160" s="139" t="s">
        <v>31</v>
      </c>
    </row>
    <row r="161" spans="1:8" ht="157.5" customHeight="1">
      <c r="A161" s="129" t="s">
        <v>494</v>
      </c>
      <c r="B161" s="130" t="s">
        <v>15</v>
      </c>
      <c r="C161" s="138" t="s">
        <v>529</v>
      </c>
      <c r="D161" s="140" t="s">
        <v>530</v>
      </c>
      <c r="E161" s="138" t="s">
        <v>531</v>
      </c>
      <c r="F161" s="138" t="s">
        <v>532</v>
      </c>
      <c r="G161" s="138" t="s">
        <v>533</v>
      </c>
      <c r="H161" s="139" t="s">
        <v>31</v>
      </c>
    </row>
    <row r="162" spans="1:8" ht="154.5" customHeight="1">
      <c r="A162" s="129" t="s">
        <v>494</v>
      </c>
      <c r="B162" s="130" t="s">
        <v>15</v>
      </c>
      <c r="C162" s="138" t="s">
        <v>534</v>
      </c>
      <c r="D162" s="140" t="s">
        <v>535</v>
      </c>
      <c r="E162" s="138" t="s">
        <v>536</v>
      </c>
      <c r="F162" s="138" t="s">
        <v>537</v>
      </c>
      <c r="G162" s="138" t="s">
        <v>506</v>
      </c>
      <c r="H162" s="139" t="s">
        <v>538</v>
      </c>
    </row>
    <row r="163" spans="1:8" ht="129" customHeight="1">
      <c r="A163" s="129" t="s">
        <v>494</v>
      </c>
      <c r="B163" s="130" t="s">
        <v>15</v>
      </c>
      <c r="C163" s="138" t="s">
        <v>539</v>
      </c>
      <c r="D163" s="135" t="s">
        <v>540</v>
      </c>
      <c r="E163" s="138" t="s">
        <v>541</v>
      </c>
      <c r="F163" s="138" t="s">
        <v>90</v>
      </c>
      <c r="G163" s="138" t="s">
        <v>542</v>
      </c>
      <c r="H163" s="139" t="s">
        <v>31</v>
      </c>
    </row>
    <row r="164" spans="1:8" ht="147" customHeight="1">
      <c r="A164" s="129" t="s">
        <v>494</v>
      </c>
      <c r="B164" s="130" t="s">
        <v>15</v>
      </c>
      <c r="C164" s="138" t="s">
        <v>543</v>
      </c>
      <c r="D164" s="140" t="s">
        <v>544</v>
      </c>
      <c r="E164" s="138" t="s">
        <v>536</v>
      </c>
      <c r="F164" s="138" t="s">
        <v>90</v>
      </c>
      <c r="G164" s="138" t="s">
        <v>545</v>
      </c>
      <c r="H164" s="139" t="s">
        <v>31</v>
      </c>
    </row>
    <row r="165" spans="1:8" ht="144" customHeight="1">
      <c r="A165" s="129" t="s">
        <v>494</v>
      </c>
      <c r="B165" s="130" t="s">
        <v>15</v>
      </c>
      <c r="C165" s="138" t="s">
        <v>546</v>
      </c>
      <c r="D165" s="140" t="s">
        <v>547</v>
      </c>
      <c r="E165" s="138" t="s">
        <v>527</v>
      </c>
      <c r="F165" s="138" t="s">
        <v>548</v>
      </c>
      <c r="G165" s="138" t="s">
        <v>549</v>
      </c>
      <c r="H165" s="139" t="s">
        <v>31</v>
      </c>
    </row>
    <row r="166" spans="1:8" ht="138.75" customHeight="1">
      <c r="A166" s="129" t="s">
        <v>494</v>
      </c>
      <c r="B166" s="130" t="s">
        <v>15</v>
      </c>
      <c r="C166" s="138" t="s">
        <v>550</v>
      </c>
      <c r="D166" s="135" t="str">
        <f>HYPERLINK("https://www.contaduria.gov.co/documents/20127/36432/Res_425_2019.pdf/97ded976-26a4-45b8-835a-7511e7049813","Resolución 425 de 2019")</f>
        <v>Resolución 425 de 2019</v>
      </c>
      <c r="E166" s="138" t="s">
        <v>46</v>
      </c>
      <c r="F166" s="138" t="s">
        <v>90</v>
      </c>
      <c r="G166" s="138" t="s">
        <v>523</v>
      </c>
      <c r="H166" s="139" t="s">
        <v>31</v>
      </c>
    </row>
    <row r="167" spans="1:8" ht="108.75" customHeight="1">
      <c r="A167" s="129" t="s">
        <v>494</v>
      </c>
      <c r="B167" s="130" t="s">
        <v>15</v>
      </c>
      <c r="C167" s="138" t="s">
        <v>551</v>
      </c>
      <c r="D167" s="135" t="s">
        <v>552</v>
      </c>
      <c r="E167" s="138" t="s">
        <v>527</v>
      </c>
      <c r="F167" s="138" t="s">
        <v>553</v>
      </c>
      <c r="G167" s="138" t="s">
        <v>554</v>
      </c>
      <c r="H167" s="139" t="s">
        <v>31</v>
      </c>
    </row>
    <row r="168" spans="1:8" ht="155.25" customHeight="1">
      <c r="A168" s="129" t="s">
        <v>494</v>
      </c>
      <c r="B168" s="130" t="s">
        <v>15</v>
      </c>
      <c r="C168" s="131" t="s">
        <v>555</v>
      </c>
      <c r="D168" s="135" t="str">
        <f>HYPERLINK("https://www.contaduria.gov.co/documents/20127/6889603/res-339-2025/a4f4a555-6887-8248-aff7-41402c9184a3","Resolución 339 de 2025")</f>
        <v>Resolución 339 de 2025</v>
      </c>
      <c r="E168" s="138" t="s">
        <v>46</v>
      </c>
      <c r="F168" s="138" t="s">
        <v>90</v>
      </c>
      <c r="G168" s="138" t="s">
        <v>556</v>
      </c>
      <c r="H168" s="139" t="s">
        <v>31</v>
      </c>
    </row>
    <row r="169" spans="1:8" ht="125.25" customHeight="1">
      <c r="A169" s="129" t="s">
        <v>494</v>
      </c>
      <c r="B169" s="130" t="s">
        <v>15</v>
      </c>
      <c r="C169" s="138" t="s">
        <v>557</v>
      </c>
      <c r="D169" s="140" t="s">
        <v>558</v>
      </c>
      <c r="E169" s="138" t="s">
        <v>527</v>
      </c>
      <c r="F169" s="138" t="s">
        <v>559</v>
      </c>
      <c r="G169" s="138" t="s">
        <v>560</v>
      </c>
      <c r="H169" s="139" t="s">
        <v>561</v>
      </c>
    </row>
    <row r="170" spans="1:8" ht="148.5" customHeight="1">
      <c r="A170" s="129" t="s">
        <v>494</v>
      </c>
      <c r="B170" s="130" t="s">
        <v>15</v>
      </c>
      <c r="C170" s="131" t="s">
        <v>562</v>
      </c>
      <c r="D170" s="132" t="s">
        <v>563</v>
      </c>
      <c r="E170" s="131" t="s">
        <v>564</v>
      </c>
      <c r="F170" s="131" t="s">
        <v>565</v>
      </c>
      <c r="G170" s="131" t="s">
        <v>566</v>
      </c>
      <c r="H170" s="130" t="s">
        <v>31</v>
      </c>
    </row>
    <row r="171" spans="1:8" ht="127.5" customHeight="1">
      <c r="A171" s="129" t="s">
        <v>494</v>
      </c>
      <c r="B171" s="130" t="s">
        <v>15</v>
      </c>
      <c r="C171" s="138" t="s">
        <v>567</v>
      </c>
      <c r="D171" s="140" t="s">
        <v>568</v>
      </c>
      <c r="E171" s="138" t="s">
        <v>569</v>
      </c>
      <c r="F171" s="138" t="s">
        <v>90</v>
      </c>
      <c r="G171" s="138" t="s">
        <v>570</v>
      </c>
      <c r="H171" s="139" t="s">
        <v>571</v>
      </c>
    </row>
    <row r="172" spans="1:8" ht="118.5" customHeight="1">
      <c r="A172" s="129" t="s">
        <v>494</v>
      </c>
      <c r="B172" s="130" t="s">
        <v>15</v>
      </c>
      <c r="C172" s="138" t="s">
        <v>572</v>
      </c>
      <c r="D172" s="140" t="s">
        <v>573</v>
      </c>
      <c r="E172" s="138" t="s">
        <v>72</v>
      </c>
      <c r="F172" s="138" t="s">
        <v>90</v>
      </c>
      <c r="G172" s="138" t="s">
        <v>574</v>
      </c>
      <c r="H172" s="139" t="s">
        <v>31</v>
      </c>
    </row>
    <row r="173" spans="1:8" ht="114" customHeight="1">
      <c r="A173" s="141" t="s">
        <v>575</v>
      </c>
      <c r="B173" s="141" t="s">
        <v>15</v>
      </c>
      <c r="C173" s="139" t="s">
        <v>576</v>
      </c>
      <c r="D173" s="142" t="s">
        <v>577</v>
      </c>
      <c r="E173" s="138" t="s">
        <v>578</v>
      </c>
      <c r="F173" s="139" t="s">
        <v>579</v>
      </c>
      <c r="G173" s="139" t="s">
        <v>580</v>
      </c>
      <c r="H173" s="130" t="s">
        <v>31</v>
      </c>
    </row>
    <row r="174" spans="1:8" ht="105.75" customHeight="1">
      <c r="A174" s="129" t="s">
        <v>581</v>
      </c>
      <c r="B174" s="130" t="s">
        <v>15</v>
      </c>
      <c r="C174" s="138" t="s">
        <v>582</v>
      </c>
      <c r="D174" s="140" t="s">
        <v>583</v>
      </c>
      <c r="E174" s="138" t="s">
        <v>584</v>
      </c>
      <c r="F174" s="138" t="s">
        <v>585</v>
      </c>
      <c r="G174" s="138" t="s">
        <v>586</v>
      </c>
      <c r="H174" s="139" t="s">
        <v>31</v>
      </c>
    </row>
    <row r="175" spans="1:8" ht="122.25" customHeight="1">
      <c r="A175" s="129" t="s">
        <v>581</v>
      </c>
      <c r="B175" s="130" t="s">
        <v>15</v>
      </c>
      <c r="C175" s="138" t="s">
        <v>587</v>
      </c>
      <c r="D175" s="135" t="s">
        <v>588</v>
      </c>
      <c r="E175" s="138" t="s">
        <v>18</v>
      </c>
      <c r="F175" s="138" t="s">
        <v>589</v>
      </c>
      <c r="G175" s="138" t="s">
        <v>590</v>
      </c>
      <c r="H175" s="139" t="s">
        <v>31</v>
      </c>
    </row>
    <row r="176" spans="1:8" s="20" customFormat="1" ht="135.75" customHeight="1">
      <c r="A176" s="129" t="s">
        <v>581</v>
      </c>
      <c r="B176" s="130" t="s">
        <v>15</v>
      </c>
      <c r="C176" s="138" t="s">
        <v>591</v>
      </c>
      <c r="D176" s="135" t="s">
        <v>592</v>
      </c>
      <c r="E176" s="138" t="s">
        <v>584</v>
      </c>
      <c r="F176" s="138" t="s">
        <v>593</v>
      </c>
      <c r="G176" s="138" t="s">
        <v>594</v>
      </c>
      <c r="H176" s="139" t="s">
        <v>31</v>
      </c>
    </row>
    <row r="177" spans="1:8" ht="123.75" customHeight="1">
      <c r="A177" s="129" t="s">
        <v>581</v>
      </c>
      <c r="B177" s="130" t="s">
        <v>15</v>
      </c>
      <c r="C177" s="138" t="s">
        <v>595</v>
      </c>
      <c r="D177" s="135" t="s">
        <v>596</v>
      </c>
      <c r="E177" s="138" t="s">
        <v>584</v>
      </c>
      <c r="F177" s="138" t="s">
        <v>597</v>
      </c>
      <c r="G177" s="138" t="s">
        <v>594</v>
      </c>
      <c r="H177" s="139" t="s">
        <v>598</v>
      </c>
    </row>
    <row r="178" spans="1:8" ht="102.75" customHeight="1">
      <c r="A178" s="129" t="s">
        <v>581</v>
      </c>
      <c r="B178" s="130" t="s">
        <v>15</v>
      </c>
      <c r="C178" s="138" t="s">
        <v>599</v>
      </c>
      <c r="D178" s="135" t="s">
        <v>106</v>
      </c>
      <c r="E178" s="138" t="s">
        <v>584</v>
      </c>
      <c r="F178" s="138" t="s">
        <v>589</v>
      </c>
      <c r="G178" s="138" t="s">
        <v>594</v>
      </c>
      <c r="H178" s="139" t="s">
        <v>31</v>
      </c>
    </row>
    <row r="179" spans="1:8" ht="119.25" customHeight="1">
      <c r="A179" s="129" t="s">
        <v>581</v>
      </c>
      <c r="B179" s="130" t="s">
        <v>15</v>
      </c>
      <c r="C179" s="138" t="s">
        <v>600</v>
      </c>
      <c r="D179" s="135" t="s">
        <v>601</v>
      </c>
      <c r="E179" s="138" t="s">
        <v>584</v>
      </c>
      <c r="F179" s="138" t="s">
        <v>589</v>
      </c>
      <c r="G179" s="138" t="s">
        <v>594</v>
      </c>
      <c r="H179" s="139" t="s">
        <v>31</v>
      </c>
    </row>
    <row r="180" spans="1:8" s="20" customFormat="1" ht="151.5" customHeight="1">
      <c r="A180" s="129" t="s">
        <v>581</v>
      </c>
      <c r="B180" s="130" t="s">
        <v>15</v>
      </c>
      <c r="C180" s="138" t="s">
        <v>602</v>
      </c>
      <c r="D180" s="135" t="s">
        <v>603</v>
      </c>
      <c r="E180" s="138" t="s">
        <v>584</v>
      </c>
      <c r="F180" s="138" t="s">
        <v>604</v>
      </c>
      <c r="G180" s="138" t="s">
        <v>594</v>
      </c>
      <c r="H180" s="139" t="s">
        <v>605</v>
      </c>
    </row>
    <row r="181" spans="1:8" ht="97.5" customHeight="1">
      <c r="A181" s="129" t="s">
        <v>581</v>
      </c>
      <c r="B181" s="130" t="s">
        <v>15</v>
      </c>
      <c r="C181" s="138" t="s">
        <v>606</v>
      </c>
      <c r="D181" s="140" t="s">
        <v>607</v>
      </c>
      <c r="E181" s="138" t="s">
        <v>124</v>
      </c>
      <c r="F181" s="138" t="s">
        <v>608</v>
      </c>
      <c r="G181" s="138" t="s">
        <v>609</v>
      </c>
      <c r="H181" s="139" t="s">
        <v>610</v>
      </c>
    </row>
    <row r="182" spans="1:8" ht="140.25" customHeight="1">
      <c r="A182" s="129" t="s">
        <v>581</v>
      </c>
      <c r="B182" s="130" t="s">
        <v>15</v>
      </c>
      <c r="C182" s="138" t="s">
        <v>611</v>
      </c>
      <c r="D182" s="140" t="s">
        <v>612</v>
      </c>
      <c r="E182" s="138" t="s">
        <v>72</v>
      </c>
      <c r="F182" s="138" t="s">
        <v>589</v>
      </c>
      <c r="G182" s="138" t="s">
        <v>594</v>
      </c>
      <c r="H182" s="139" t="s">
        <v>31</v>
      </c>
    </row>
    <row r="183" spans="1:8" ht="161.25" customHeight="1">
      <c r="A183" s="129" t="s">
        <v>581</v>
      </c>
      <c r="B183" s="130" t="s">
        <v>15</v>
      </c>
      <c r="C183" s="138" t="s">
        <v>613</v>
      </c>
      <c r="D183" s="135" t="str">
        <f>HYPERLINK("https://www.alcaldiabogota.gov.co/sisjur/normas/Norma1.jsp?i=58273","Acuerdo 559 de 2014")</f>
        <v>Acuerdo 559 de 2014</v>
      </c>
      <c r="E183" s="138" t="s">
        <v>578</v>
      </c>
      <c r="F183" s="138" t="s">
        <v>589</v>
      </c>
      <c r="G183" s="138" t="s">
        <v>614</v>
      </c>
      <c r="H183" s="139" t="s">
        <v>31</v>
      </c>
    </row>
    <row r="184" spans="1:8" ht="119.25" customHeight="1">
      <c r="A184" s="129" t="s">
        <v>581</v>
      </c>
      <c r="B184" s="130" t="s">
        <v>15</v>
      </c>
      <c r="C184" s="138" t="s">
        <v>615</v>
      </c>
      <c r="D184" s="135" t="s">
        <v>616</v>
      </c>
      <c r="E184" s="138" t="s">
        <v>387</v>
      </c>
      <c r="F184" s="138" t="s">
        <v>589</v>
      </c>
      <c r="G184" s="138" t="s">
        <v>590</v>
      </c>
      <c r="H184" s="139" t="s">
        <v>31</v>
      </c>
    </row>
    <row r="185" spans="1:8" ht="102" customHeight="1">
      <c r="A185" s="129" t="s">
        <v>581</v>
      </c>
      <c r="B185" s="130" t="s">
        <v>15</v>
      </c>
      <c r="C185" s="138" t="s">
        <v>617</v>
      </c>
      <c r="D185" s="135" t="s">
        <v>618</v>
      </c>
      <c r="E185" s="138" t="s">
        <v>387</v>
      </c>
      <c r="F185" s="138" t="s">
        <v>589</v>
      </c>
      <c r="G185" s="138" t="s">
        <v>590</v>
      </c>
      <c r="H185" s="139" t="s">
        <v>31</v>
      </c>
    </row>
    <row r="186" spans="1:8" ht="118.5" customHeight="1">
      <c r="A186" s="129" t="s">
        <v>581</v>
      </c>
      <c r="B186" s="130" t="s">
        <v>15</v>
      </c>
      <c r="C186" s="138" t="s">
        <v>619</v>
      </c>
      <c r="D186" s="135" t="s">
        <v>620</v>
      </c>
      <c r="E186" s="138" t="s">
        <v>72</v>
      </c>
      <c r="F186" s="138" t="s">
        <v>589</v>
      </c>
      <c r="G186" s="138" t="s">
        <v>621</v>
      </c>
      <c r="H186" s="139" t="s">
        <v>31</v>
      </c>
    </row>
    <row r="187" spans="1:8" ht="174" customHeight="1">
      <c r="A187" s="129" t="s">
        <v>581</v>
      </c>
      <c r="B187" s="130" t="s">
        <v>15</v>
      </c>
      <c r="C187" s="138" t="s">
        <v>622</v>
      </c>
      <c r="D187" s="135" t="s">
        <v>623</v>
      </c>
      <c r="E187" s="138" t="s">
        <v>72</v>
      </c>
      <c r="F187" s="138" t="s">
        <v>589</v>
      </c>
      <c r="G187" s="138" t="s">
        <v>624</v>
      </c>
      <c r="H187" s="139" t="s">
        <v>31</v>
      </c>
    </row>
    <row r="188" spans="1:8" ht="104.25" customHeight="1">
      <c r="A188" s="129" t="s">
        <v>581</v>
      </c>
      <c r="B188" s="130" t="s">
        <v>15</v>
      </c>
      <c r="C188" s="138" t="s">
        <v>625</v>
      </c>
      <c r="D188" s="135" t="s">
        <v>626</v>
      </c>
      <c r="E188" s="138" t="s">
        <v>72</v>
      </c>
      <c r="F188" s="138" t="s">
        <v>589</v>
      </c>
      <c r="G188" s="138" t="s">
        <v>590</v>
      </c>
      <c r="H188" s="139" t="s">
        <v>31</v>
      </c>
    </row>
    <row r="189" spans="1:8" ht="120.75" customHeight="1">
      <c r="A189" s="129" t="s">
        <v>581</v>
      </c>
      <c r="B189" s="130" t="s">
        <v>15</v>
      </c>
      <c r="C189" s="138" t="s">
        <v>627</v>
      </c>
      <c r="D189" s="135" t="s">
        <v>628</v>
      </c>
      <c r="E189" s="138" t="s">
        <v>629</v>
      </c>
      <c r="F189" s="138" t="s">
        <v>589</v>
      </c>
      <c r="G189" s="138" t="s">
        <v>624</v>
      </c>
      <c r="H189" s="139" t="s">
        <v>31</v>
      </c>
    </row>
    <row r="190" spans="1:8" ht="83.25" customHeight="1">
      <c r="A190" s="129" t="s">
        <v>581</v>
      </c>
      <c r="B190" s="130" t="s">
        <v>15</v>
      </c>
      <c r="C190" s="138" t="s">
        <v>630</v>
      </c>
      <c r="D190" s="135" t="s">
        <v>631</v>
      </c>
      <c r="E190" s="138" t="s">
        <v>72</v>
      </c>
      <c r="F190" s="138" t="s">
        <v>589</v>
      </c>
      <c r="G190" s="138" t="s">
        <v>632</v>
      </c>
      <c r="H190" s="139" t="s">
        <v>31</v>
      </c>
    </row>
    <row r="191" spans="1:8" ht="89.25" customHeight="1">
      <c r="A191" s="129" t="s">
        <v>581</v>
      </c>
      <c r="B191" s="130" t="s">
        <v>15</v>
      </c>
      <c r="C191" s="138" t="s">
        <v>633</v>
      </c>
      <c r="D191" s="135" t="s">
        <v>634</v>
      </c>
      <c r="E191" s="138" t="s">
        <v>72</v>
      </c>
      <c r="F191" s="138" t="s">
        <v>589</v>
      </c>
      <c r="G191" s="138" t="s">
        <v>594</v>
      </c>
      <c r="H191" s="139" t="s">
        <v>31</v>
      </c>
    </row>
    <row r="192" spans="1:8" ht="94.5" customHeight="1">
      <c r="A192" s="129" t="s">
        <v>581</v>
      </c>
      <c r="B192" s="130" t="s">
        <v>15</v>
      </c>
      <c r="C192" s="138" t="s">
        <v>635</v>
      </c>
      <c r="D192" s="135" t="s">
        <v>636</v>
      </c>
      <c r="E192" s="138" t="s">
        <v>578</v>
      </c>
      <c r="F192" s="138" t="s">
        <v>589</v>
      </c>
      <c r="G192" s="138" t="s">
        <v>594</v>
      </c>
      <c r="H192" s="139" t="s">
        <v>31</v>
      </c>
    </row>
    <row r="193" spans="1:8" ht="78" customHeight="1">
      <c r="A193" s="129" t="s">
        <v>581</v>
      </c>
      <c r="B193" s="130" t="s">
        <v>15</v>
      </c>
      <c r="C193" s="138" t="s">
        <v>637</v>
      </c>
      <c r="D193" s="135" t="s">
        <v>638</v>
      </c>
      <c r="E193" s="138" t="s">
        <v>124</v>
      </c>
      <c r="F193" s="138" t="s">
        <v>589</v>
      </c>
      <c r="G193" s="138" t="s">
        <v>639</v>
      </c>
      <c r="H193" s="139" t="s">
        <v>31</v>
      </c>
    </row>
    <row r="194" spans="1:8" ht="88.5" customHeight="1">
      <c r="A194" s="129" t="s">
        <v>581</v>
      </c>
      <c r="B194" s="130" t="s">
        <v>15</v>
      </c>
      <c r="C194" s="138" t="s">
        <v>640</v>
      </c>
      <c r="D194" s="135" t="s">
        <v>641</v>
      </c>
      <c r="E194" s="138" t="s">
        <v>642</v>
      </c>
      <c r="F194" s="138" t="s">
        <v>589</v>
      </c>
      <c r="G194" s="138" t="s">
        <v>594</v>
      </c>
      <c r="H194" s="139" t="s">
        <v>31</v>
      </c>
    </row>
    <row r="195" spans="1:8" ht="114" customHeight="1">
      <c r="A195" s="129" t="s">
        <v>581</v>
      </c>
      <c r="B195" s="130" t="s">
        <v>15</v>
      </c>
      <c r="C195" s="138" t="s">
        <v>643</v>
      </c>
      <c r="D195" s="135" t="s">
        <v>644</v>
      </c>
      <c r="E195" s="138" t="s">
        <v>72</v>
      </c>
      <c r="F195" s="138" t="s">
        <v>589</v>
      </c>
      <c r="G195" s="138" t="s">
        <v>594</v>
      </c>
      <c r="H195" s="139" t="s">
        <v>31</v>
      </c>
    </row>
    <row r="196" spans="1:8" ht="91.5" customHeight="1">
      <c r="A196" s="143" t="s">
        <v>645</v>
      </c>
      <c r="B196" s="144" t="s">
        <v>646</v>
      </c>
      <c r="C196" s="74" t="s">
        <v>647</v>
      </c>
      <c r="D196" s="145" t="s">
        <v>648</v>
      </c>
      <c r="E196" s="74" t="s">
        <v>18</v>
      </c>
      <c r="F196" s="75" t="s">
        <v>649</v>
      </c>
      <c r="G196" s="146" t="s">
        <v>650</v>
      </c>
      <c r="H196" s="147" t="s">
        <v>31</v>
      </c>
    </row>
    <row r="197" spans="1:8" ht="137.25" customHeight="1">
      <c r="A197" s="148" t="s">
        <v>645</v>
      </c>
      <c r="B197" s="149" t="s">
        <v>646</v>
      </c>
      <c r="C197" s="146" t="s">
        <v>651</v>
      </c>
      <c r="D197" s="150" t="s">
        <v>652</v>
      </c>
      <c r="E197" s="74" t="s">
        <v>578</v>
      </c>
      <c r="F197" s="76" t="s">
        <v>653</v>
      </c>
      <c r="G197" s="77" t="s">
        <v>654</v>
      </c>
      <c r="H197" s="78" t="s">
        <v>31</v>
      </c>
    </row>
    <row r="198" spans="1:8" ht="326.25" customHeight="1">
      <c r="A198" s="151" t="s">
        <v>645</v>
      </c>
      <c r="B198" s="151" t="s">
        <v>646</v>
      </c>
      <c r="C198" s="152" t="s">
        <v>655</v>
      </c>
      <c r="D198" s="153" t="s">
        <v>656</v>
      </c>
      <c r="E198" s="154" t="s">
        <v>72</v>
      </c>
      <c r="F198" s="123" t="s">
        <v>657</v>
      </c>
      <c r="G198" s="41" t="s">
        <v>658</v>
      </c>
      <c r="H198" s="41" t="s">
        <v>659</v>
      </c>
    </row>
    <row r="199" spans="1:8" ht="180.75" customHeight="1">
      <c r="A199" s="149" t="s">
        <v>645</v>
      </c>
      <c r="B199" s="149" t="s">
        <v>646</v>
      </c>
      <c r="C199" s="146" t="s">
        <v>660</v>
      </c>
      <c r="D199" s="21" t="s">
        <v>661</v>
      </c>
      <c r="E199" s="146" t="s">
        <v>578</v>
      </c>
      <c r="F199" s="149" t="s">
        <v>662</v>
      </c>
      <c r="G199" s="149" t="s">
        <v>663</v>
      </c>
      <c r="H199" s="79" t="s">
        <v>31</v>
      </c>
    </row>
    <row r="200" spans="1:8" ht="117.75" customHeight="1">
      <c r="A200" s="143" t="s">
        <v>645</v>
      </c>
      <c r="B200" s="144" t="s">
        <v>646</v>
      </c>
      <c r="C200" s="75" t="s">
        <v>664</v>
      </c>
      <c r="D200" s="145" t="s">
        <v>665</v>
      </c>
      <c r="E200" s="74" t="s">
        <v>666</v>
      </c>
      <c r="F200" s="75" t="s">
        <v>667</v>
      </c>
      <c r="G200" s="44" t="s">
        <v>658</v>
      </c>
      <c r="H200" s="147" t="s">
        <v>31</v>
      </c>
    </row>
    <row r="201" spans="1:8" ht="102" customHeight="1">
      <c r="A201" s="143" t="s">
        <v>645</v>
      </c>
      <c r="B201" s="144" t="s">
        <v>646</v>
      </c>
      <c r="C201" s="131" t="s">
        <v>668</v>
      </c>
      <c r="D201" s="145" t="s">
        <v>146</v>
      </c>
      <c r="E201" s="44" t="s">
        <v>669</v>
      </c>
      <c r="F201" s="146" t="s">
        <v>670</v>
      </c>
      <c r="G201" s="44" t="s">
        <v>671</v>
      </c>
      <c r="H201" s="78" t="s">
        <v>31</v>
      </c>
    </row>
    <row r="202" spans="1:8" ht="95.25" customHeight="1">
      <c r="A202" s="143" t="s">
        <v>645</v>
      </c>
      <c r="B202" s="144" t="s">
        <v>646</v>
      </c>
      <c r="C202" s="131" t="s">
        <v>672</v>
      </c>
      <c r="D202" s="145" t="s">
        <v>673</v>
      </c>
      <c r="E202" s="44" t="s">
        <v>669</v>
      </c>
      <c r="F202" s="146" t="s">
        <v>674</v>
      </c>
      <c r="G202" s="44" t="s">
        <v>675</v>
      </c>
      <c r="H202" s="80" t="s">
        <v>31</v>
      </c>
    </row>
    <row r="203" spans="1:8" ht="148.5" customHeight="1">
      <c r="A203" s="143" t="s">
        <v>645</v>
      </c>
      <c r="B203" s="144" t="s">
        <v>646</v>
      </c>
      <c r="C203" s="131" t="s">
        <v>676</v>
      </c>
      <c r="D203" s="145" t="s">
        <v>677</v>
      </c>
      <c r="E203" s="44" t="s">
        <v>669</v>
      </c>
      <c r="F203" s="146" t="s">
        <v>678</v>
      </c>
      <c r="G203" s="44" t="s">
        <v>679</v>
      </c>
      <c r="H203" s="80" t="s">
        <v>31</v>
      </c>
    </row>
    <row r="204" spans="1:8" ht="186.75" customHeight="1">
      <c r="A204" s="155" t="s">
        <v>645</v>
      </c>
      <c r="B204" s="156" t="s">
        <v>680</v>
      </c>
      <c r="C204" s="157" t="s">
        <v>681</v>
      </c>
      <c r="D204" s="145" t="str">
        <f>HYPERLINK("https://www.alcaldiabogota.gov.co/sisjur/normas/Norma1.jsp?i=178745","Resolución 137 de 2025")</f>
        <v>Resolución 137 de 2025</v>
      </c>
      <c r="E204" s="157" t="s">
        <v>41</v>
      </c>
      <c r="F204" s="157" t="s">
        <v>682</v>
      </c>
      <c r="G204" s="44" t="s">
        <v>683</v>
      </c>
      <c r="H204" s="80" t="s">
        <v>31</v>
      </c>
    </row>
    <row r="205" spans="1:8" ht="106.5" customHeight="1">
      <c r="A205" s="81" t="s">
        <v>645</v>
      </c>
      <c r="B205" s="80" t="s">
        <v>646</v>
      </c>
      <c r="C205" s="44" t="s">
        <v>684</v>
      </c>
      <c r="D205" s="145" t="s">
        <v>685</v>
      </c>
      <c r="E205" s="44" t="s">
        <v>41</v>
      </c>
      <c r="F205" s="44" t="s">
        <v>686</v>
      </c>
      <c r="G205" s="44" t="s">
        <v>687</v>
      </c>
      <c r="H205" s="80" t="s">
        <v>31</v>
      </c>
    </row>
    <row r="206" spans="1:8" ht="106.5" customHeight="1">
      <c r="A206" s="148" t="s">
        <v>645</v>
      </c>
      <c r="B206" s="149" t="s">
        <v>646</v>
      </c>
      <c r="C206" s="131" t="s">
        <v>688</v>
      </c>
      <c r="D206" s="145" t="s">
        <v>689</v>
      </c>
      <c r="E206" s="146" t="s">
        <v>41</v>
      </c>
      <c r="F206" s="146" t="s">
        <v>690</v>
      </c>
      <c r="G206" s="44" t="s">
        <v>691</v>
      </c>
      <c r="H206" s="80" t="s">
        <v>31</v>
      </c>
    </row>
    <row r="207" spans="1:8" ht="106.5" customHeight="1">
      <c r="A207" s="50" t="s">
        <v>645</v>
      </c>
      <c r="B207" s="50" t="s">
        <v>646</v>
      </c>
      <c r="C207" s="32" t="s">
        <v>692</v>
      </c>
      <c r="D207" s="31" t="s">
        <v>693</v>
      </c>
      <c r="E207" s="32" t="s">
        <v>694</v>
      </c>
      <c r="F207" s="32" t="s">
        <v>695</v>
      </c>
      <c r="G207" s="82" t="s">
        <v>696</v>
      </c>
      <c r="H207" s="30" t="s">
        <v>31</v>
      </c>
    </row>
    <row r="208" spans="1:8" ht="99" customHeight="1">
      <c r="A208" s="50" t="s">
        <v>645</v>
      </c>
      <c r="B208" s="50" t="s">
        <v>646</v>
      </c>
      <c r="C208" s="32" t="s">
        <v>576</v>
      </c>
      <c r="D208" s="31" t="s">
        <v>697</v>
      </c>
      <c r="E208" s="32" t="s">
        <v>694</v>
      </c>
      <c r="F208" s="32" t="s">
        <v>695</v>
      </c>
      <c r="G208" s="82" t="s">
        <v>696</v>
      </c>
      <c r="H208" s="30" t="s">
        <v>31</v>
      </c>
    </row>
    <row r="209" spans="1:8" ht="99" customHeight="1">
      <c r="A209" s="143" t="s">
        <v>698</v>
      </c>
      <c r="B209" s="144" t="s">
        <v>699</v>
      </c>
      <c r="C209" s="35" t="s">
        <v>700</v>
      </c>
      <c r="D209" s="36" t="s">
        <v>701</v>
      </c>
      <c r="E209" s="35" t="s">
        <v>23</v>
      </c>
      <c r="F209" s="35" t="s">
        <v>702</v>
      </c>
      <c r="G209" s="37" t="s">
        <v>703</v>
      </c>
      <c r="H209" s="38" t="s">
        <v>31</v>
      </c>
    </row>
    <row r="210" spans="1:8" ht="99" customHeight="1">
      <c r="A210" s="39" t="s">
        <v>698</v>
      </c>
      <c r="B210" s="40" t="s">
        <v>699</v>
      </c>
      <c r="C210" s="26" t="s">
        <v>704</v>
      </c>
      <c r="D210" s="27" t="s">
        <v>705</v>
      </c>
      <c r="E210" s="26" t="s">
        <v>706</v>
      </c>
      <c r="F210" s="26" t="s">
        <v>707</v>
      </c>
      <c r="G210" s="29" t="s">
        <v>708</v>
      </c>
      <c r="H210" s="30" t="s">
        <v>31</v>
      </c>
    </row>
    <row r="211" spans="1:8" ht="165.75" customHeight="1">
      <c r="A211" s="106" t="s">
        <v>698</v>
      </c>
      <c r="B211" s="107" t="s">
        <v>699</v>
      </c>
      <c r="C211" s="158" t="s">
        <v>709</v>
      </c>
      <c r="D211" s="159" t="s">
        <v>710</v>
      </c>
      <c r="E211" s="158" t="s">
        <v>33</v>
      </c>
      <c r="F211" s="160" t="s">
        <v>711</v>
      </c>
      <c r="G211" s="161" t="s">
        <v>712</v>
      </c>
      <c r="H211" s="162" t="s">
        <v>31</v>
      </c>
    </row>
    <row r="212" spans="1:8" ht="171.75" customHeight="1">
      <c r="A212" s="39" t="s">
        <v>698</v>
      </c>
      <c r="B212" s="40" t="s">
        <v>699</v>
      </c>
      <c r="C212" s="26" t="s">
        <v>704</v>
      </c>
      <c r="D212" s="27" t="s">
        <v>713</v>
      </c>
      <c r="E212" s="26" t="s">
        <v>714</v>
      </c>
      <c r="F212" s="26" t="s">
        <v>715</v>
      </c>
      <c r="G212" s="29" t="s">
        <v>708</v>
      </c>
      <c r="H212" s="30" t="s">
        <v>31</v>
      </c>
    </row>
    <row r="213" spans="1:8" ht="99" customHeight="1">
      <c r="A213" s="163" t="s">
        <v>716</v>
      </c>
      <c r="B213" s="164" t="s">
        <v>699</v>
      </c>
      <c r="C213" s="26" t="s">
        <v>717</v>
      </c>
      <c r="D213" s="27" t="s">
        <v>718</v>
      </c>
      <c r="E213" s="26" t="s">
        <v>77</v>
      </c>
      <c r="F213" s="26" t="s">
        <v>719</v>
      </c>
      <c r="G213" s="29" t="s">
        <v>720</v>
      </c>
      <c r="H213" s="30" t="s">
        <v>31</v>
      </c>
    </row>
    <row r="214" spans="1:8" ht="152.25" customHeight="1">
      <c r="A214" s="163" t="s">
        <v>716</v>
      </c>
      <c r="B214" s="164" t="s">
        <v>699</v>
      </c>
      <c r="C214" s="26" t="s">
        <v>721</v>
      </c>
      <c r="D214" s="27" t="s">
        <v>718</v>
      </c>
      <c r="E214" s="26" t="s">
        <v>722</v>
      </c>
      <c r="F214" s="26" t="s">
        <v>723</v>
      </c>
      <c r="G214" s="29" t="s">
        <v>724</v>
      </c>
      <c r="H214" s="30" t="s">
        <v>31</v>
      </c>
    </row>
    <row r="215" spans="1:8" ht="99" customHeight="1">
      <c r="A215" s="163" t="s">
        <v>716</v>
      </c>
      <c r="B215" s="164" t="s">
        <v>699</v>
      </c>
      <c r="C215" s="26" t="s">
        <v>725</v>
      </c>
      <c r="D215" s="27" t="s">
        <v>726</v>
      </c>
      <c r="E215" s="26" t="s">
        <v>23</v>
      </c>
      <c r="F215" s="26" t="s">
        <v>727</v>
      </c>
      <c r="G215" s="29" t="s">
        <v>728</v>
      </c>
      <c r="H215" s="30" t="s">
        <v>31</v>
      </c>
    </row>
    <row r="216" spans="1:8" ht="99" customHeight="1">
      <c r="A216" s="163" t="s">
        <v>716</v>
      </c>
      <c r="B216" s="164" t="s">
        <v>699</v>
      </c>
      <c r="C216" s="26" t="s">
        <v>729</v>
      </c>
      <c r="D216" s="27" t="s">
        <v>730</v>
      </c>
      <c r="E216" s="26" t="s">
        <v>23</v>
      </c>
      <c r="F216" s="4" t="s">
        <v>24</v>
      </c>
      <c r="G216" s="29" t="s">
        <v>731</v>
      </c>
      <c r="H216" s="30" t="s">
        <v>31</v>
      </c>
    </row>
    <row r="217" spans="1:8" ht="167.25" customHeight="1">
      <c r="A217" s="163" t="s">
        <v>716</v>
      </c>
      <c r="B217" s="164" t="s">
        <v>699</v>
      </c>
      <c r="C217" s="26" t="s">
        <v>732</v>
      </c>
      <c r="D217" s="27" t="s">
        <v>733</v>
      </c>
      <c r="E217" s="26" t="s">
        <v>23</v>
      </c>
      <c r="F217" s="28" t="s">
        <v>734</v>
      </c>
      <c r="G217" s="29" t="s">
        <v>735</v>
      </c>
      <c r="H217" s="30" t="s">
        <v>31</v>
      </c>
    </row>
    <row r="218" spans="1:8" ht="157.5" customHeight="1">
      <c r="A218" s="163" t="s">
        <v>716</v>
      </c>
      <c r="B218" s="164" t="s">
        <v>699</v>
      </c>
      <c r="C218" s="26" t="s">
        <v>717</v>
      </c>
      <c r="D218" s="27" t="s">
        <v>736</v>
      </c>
      <c r="E218" s="26" t="s">
        <v>23</v>
      </c>
      <c r="F218" s="26" t="s">
        <v>737</v>
      </c>
      <c r="G218" s="29" t="s">
        <v>738</v>
      </c>
      <c r="H218" s="30" t="s">
        <v>31</v>
      </c>
    </row>
    <row r="219" spans="1:8" ht="153" customHeight="1">
      <c r="A219" s="163" t="s">
        <v>716</v>
      </c>
      <c r="B219" s="164" t="s">
        <v>699</v>
      </c>
      <c r="C219" s="26" t="s">
        <v>739</v>
      </c>
      <c r="D219" s="27" t="s">
        <v>736</v>
      </c>
      <c r="E219" s="26" t="s">
        <v>23</v>
      </c>
      <c r="F219" s="26" t="s">
        <v>740</v>
      </c>
      <c r="G219" s="29" t="s">
        <v>712</v>
      </c>
      <c r="H219" s="30" t="s">
        <v>31</v>
      </c>
    </row>
    <row r="220" spans="1:8" ht="99" customHeight="1">
      <c r="A220" s="7" t="s">
        <v>716</v>
      </c>
      <c r="B220" s="6" t="s">
        <v>699</v>
      </c>
      <c r="C220" s="28" t="s">
        <v>741</v>
      </c>
      <c r="D220" s="27" t="s">
        <v>742</v>
      </c>
      <c r="E220" s="28" t="s">
        <v>706</v>
      </c>
      <c r="F220" s="28" t="s">
        <v>24</v>
      </c>
      <c r="G220" s="28" t="s">
        <v>743</v>
      </c>
      <c r="H220" s="41" t="s">
        <v>31</v>
      </c>
    </row>
    <row r="221" spans="1:8" ht="141.75" customHeight="1">
      <c r="A221" s="163" t="s">
        <v>716</v>
      </c>
      <c r="B221" s="164" t="s">
        <v>699</v>
      </c>
      <c r="C221" s="26" t="s">
        <v>744</v>
      </c>
      <c r="D221" s="27" t="s">
        <v>745</v>
      </c>
      <c r="E221" s="26" t="s">
        <v>706</v>
      </c>
      <c r="F221" s="26" t="s">
        <v>746</v>
      </c>
      <c r="G221" s="29" t="s">
        <v>747</v>
      </c>
      <c r="H221" s="30" t="s">
        <v>31</v>
      </c>
    </row>
    <row r="222" spans="1:8" ht="174" customHeight="1">
      <c r="A222" s="163" t="s">
        <v>716</v>
      </c>
      <c r="B222" s="164" t="s">
        <v>699</v>
      </c>
      <c r="C222" s="26" t="s">
        <v>748</v>
      </c>
      <c r="D222" s="27" t="s">
        <v>749</v>
      </c>
      <c r="E222" s="26" t="s">
        <v>706</v>
      </c>
      <c r="F222" s="28" t="s">
        <v>24</v>
      </c>
      <c r="G222" s="29" t="s">
        <v>750</v>
      </c>
      <c r="H222" s="30" t="s">
        <v>31</v>
      </c>
    </row>
    <row r="223" spans="1:8" ht="129" customHeight="1">
      <c r="A223" s="163" t="s">
        <v>716</v>
      </c>
      <c r="B223" s="164" t="s">
        <v>699</v>
      </c>
      <c r="C223" s="42" t="s">
        <v>751</v>
      </c>
      <c r="D223" s="27" t="s">
        <v>752</v>
      </c>
      <c r="E223" s="26" t="s">
        <v>706</v>
      </c>
      <c r="F223" s="28" t="s">
        <v>753</v>
      </c>
      <c r="G223" s="29" t="s">
        <v>754</v>
      </c>
      <c r="H223" s="30" t="s">
        <v>31</v>
      </c>
    </row>
    <row r="224" spans="1:8" ht="147.75" customHeight="1">
      <c r="A224" s="163" t="s">
        <v>716</v>
      </c>
      <c r="B224" s="164" t="s">
        <v>699</v>
      </c>
      <c r="C224" s="26" t="s">
        <v>655</v>
      </c>
      <c r="D224" s="27" t="s">
        <v>710</v>
      </c>
      <c r="E224" s="26" t="s">
        <v>755</v>
      </c>
      <c r="F224" s="28" t="s">
        <v>756</v>
      </c>
      <c r="G224" s="29" t="s">
        <v>757</v>
      </c>
      <c r="H224" s="30" t="s">
        <v>31</v>
      </c>
    </row>
    <row r="225" spans="1:8" ht="99" customHeight="1">
      <c r="A225" s="163" t="s">
        <v>716</v>
      </c>
      <c r="B225" s="164" t="s">
        <v>699</v>
      </c>
      <c r="C225" s="26" t="s">
        <v>655</v>
      </c>
      <c r="D225" s="12" t="s">
        <v>710</v>
      </c>
      <c r="E225" s="26" t="s">
        <v>33</v>
      </c>
      <c r="F225" s="26" t="s">
        <v>758</v>
      </c>
      <c r="G225" s="29" t="s">
        <v>759</v>
      </c>
      <c r="H225" s="30" t="s">
        <v>31</v>
      </c>
    </row>
    <row r="226" spans="1:8" ht="99" customHeight="1">
      <c r="A226" s="163" t="s">
        <v>716</v>
      </c>
      <c r="B226" s="164" t="s">
        <v>699</v>
      </c>
      <c r="C226" s="26" t="s">
        <v>760</v>
      </c>
      <c r="D226" s="27" t="s">
        <v>710</v>
      </c>
      <c r="E226" s="26" t="s">
        <v>33</v>
      </c>
      <c r="F226" s="28" t="s">
        <v>761</v>
      </c>
      <c r="G226" s="29" t="s">
        <v>762</v>
      </c>
      <c r="H226" s="30" t="s">
        <v>31</v>
      </c>
    </row>
    <row r="227" spans="1:8" ht="162" customHeight="1">
      <c r="A227" s="163" t="s">
        <v>716</v>
      </c>
      <c r="B227" s="164" t="s">
        <v>699</v>
      </c>
      <c r="C227" s="26" t="s">
        <v>763</v>
      </c>
      <c r="D227" s="27" t="s">
        <v>710</v>
      </c>
      <c r="E227" s="26" t="s">
        <v>33</v>
      </c>
      <c r="F227" s="26" t="s">
        <v>764</v>
      </c>
      <c r="G227" s="29" t="s">
        <v>712</v>
      </c>
      <c r="H227" s="30" t="s">
        <v>31</v>
      </c>
    </row>
    <row r="228" spans="1:8" ht="99" customHeight="1">
      <c r="A228" s="163" t="s">
        <v>716</v>
      </c>
      <c r="B228" s="164" t="s">
        <v>699</v>
      </c>
      <c r="C228" s="26" t="s">
        <v>765</v>
      </c>
      <c r="D228" s="43" t="s">
        <v>766</v>
      </c>
      <c r="E228" s="26" t="s">
        <v>33</v>
      </c>
      <c r="F228" s="26" t="s">
        <v>767</v>
      </c>
      <c r="G228" s="29" t="s">
        <v>762</v>
      </c>
      <c r="H228" s="30" t="s">
        <v>31</v>
      </c>
    </row>
    <row r="229" spans="1:8" ht="99" customHeight="1">
      <c r="A229" s="163" t="s">
        <v>716</v>
      </c>
      <c r="B229" s="164" t="s">
        <v>699</v>
      </c>
      <c r="C229" s="26" t="s">
        <v>768</v>
      </c>
      <c r="D229" s="27" t="s">
        <v>769</v>
      </c>
      <c r="E229" s="26" t="s">
        <v>755</v>
      </c>
      <c r="F229" s="28" t="s">
        <v>770</v>
      </c>
      <c r="G229" s="29" t="s">
        <v>771</v>
      </c>
      <c r="H229" s="30" t="s">
        <v>31</v>
      </c>
    </row>
    <row r="230" spans="1:8" ht="99" customHeight="1">
      <c r="A230" s="163" t="s">
        <v>716</v>
      </c>
      <c r="B230" s="164" t="s">
        <v>699</v>
      </c>
      <c r="C230" s="26" t="s">
        <v>772</v>
      </c>
      <c r="D230" s="27" t="s">
        <v>773</v>
      </c>
      <c r="E230" s="26" t="s">
        <v>33</v>
      </c>
      <c r="F230" s="28" t="s">
        <v>774</v>
      </c>
      <c r="G230" s="29" t="s">
        <v>728</v>
      </c>
      <c r="H230" s="30" t="s">
        <v>31</v>
      </c>
    </row>
    <row r="231" spans="1:8" ht="99" customHeight="1">
      <c r="A231" s="163" t="s">
        <v>716</v>
      </c>
      <c r="B231" s="164" t="s">
        <v>699</v>
      </c>
      <c r="C231" s="26" t="s">
        <v>775</v>
      </c>
      <c r="D231" s="27" t="s">
        <v>776</v>
      </c>
      <c r="E231" s="26" t="s">
        <v>381</v>
      </c>
      <c r="F231" s="28" t="s">
        <v>24</v>
      </c>
      <c r="G231" s="29" t="s">
        <v>728</v>
      </c>
      <c r="H231" s="30" t="s">
        <v>31</v>
      </c>
    </row>
    <row r="232" spans="1:8" ht="99" customHeight="1">
      <c r="A232" s="163" t="s">
        <v>716</v>
      </c>
      <c r="B232" s="164" t="s">
        <v>699</v>
      </c>
      <c r="C232" s="26" t="s">
        <v>777</v>
      </c>
      <c r="D232" s="27" t="s">
        <v>778</v>
      </c>
      <c r="E232" s="26" t="s">
        <v>779</v>
      </c>
      <c r="F232" s="28" t="s">
        <v>24</v>
      </c>
      <c r="G232" s="29" t="s">
        <v>780</v>
      </c>
      <c r="H232" s="30" t="s">
        <v>31</v>
      </c>
    </row>
    <row r="233" spans="1:8" ht="99" customHeight="1">
      <c r="A233" s="163" t="s">
        <v>716</v>
      </c>
      <c r="B233" s="164" t="s">
        <v>699</v>
      </c>
      <c r="C233" s="26" t="s">
        <v>781</v>
      </c>
      <c r="D233" s="12" t="s">
        <v>782</v>
      </c>
      <c r="E233" s="26" t="s">
        <v>779</v>
      </c>
      <c r="F233" s="28" t="s">
        <v>24</v>
      </c>
      <c r="G233" s="29" t="s">
        <v>783</v>
      </c>
      <c r="H233" s="30" t="s">
        <v>31</v>
      </c>
    </row>
    <row r="234" spans="1:8" ht="99" customHeight="1">
      <c r="A234" s="163" t="s">
        <v>716</v>
      </c>
      <c r="B234" s="164" t="s">
        <v>699</v>
      </c>
      <c r="C234" s="26" t="s">
        <v>784</v>
      </c>
      <c r="D234" s="27" t="s">
        <v>785</v>
      </c>
      <c r="E234" s="26" t="s">
        <v>786</v>
      </c>
      <c r="F234" s="28" t="s">
        <v>24</v>
      </c>
      <c r="G234" s="29" t="s">
        <v>787</v>
      </c>
      <c r="H234" s="30" t="s">
        <v>31</v>
      </c>
    </row>
    <row r="235" spans="1:8" ht="169.5" customHeight="1">
      <c r="A235" s="163" t="s">
        <v>716</v>
      </c>
      <c r="B235" s="164" t="s">
        <v>699</v>
      </c>
      <c r="C235" s="26" t="s">
        <v>788</v>
      </c>
      <c r="D235" s="27" t="s">
        <v>789</v>
      </c>
      <c r="E235" s="26" t="s">
        <v>786</v>
      </c>
      <c r="F235" s="28" t="s">
        <v>24</v>
      </c>
      <c r="G235" s="29" t="s">
        <v>790</v>
      </c>
      <c r="H235" s="30" t="s">
        <v>31</v>
      </c>
    </row>
    <row r="236" spans="1:8" ht="99" customHeight="1">
      <c r="A236" s="163" t="s">
        <v>716</v>
      </c>
      <c r="B236" s="164" t="s">
        <v>699</v>
      </c>
      <c r="C236" s="26" t="s">
        <v>791</v>
      </c>
      <c r="D236" s="27" t="s">
        <v>792</v>
      </c>
      <c r="E236" s="26" t="s">
        <v>786</v>
      </c>
      <c r="F236" s="28" t="s">
        <v>24</v>
      </c>
      <c r="G236" s="29" t="s">
        <v>793</v>
      </c>
      <c r="H236" s="30" t="s">
        <v>31</v>
      </c>
    </row>
    <row r="237" spans="1:8" ht="99" customHeight="1">
      <c r="A237" s="143" t="s">
        <v>794</v>
      </c>
      <c r="B237" s="144" t="s">
        <v>699</v>
      </c>
      <c r="C237" s="35" t="s">
        <v>721</v>
      </c>
      <c r="D237" s="36" t="s">
        <v>795</v>
      </c>
      <c r="E237" s="35" t="s">
        <v>796</v>
      </c>
      <c r="F237" s="44" t="s">
        <v>24</v>
      </c>
      <c r="G237" s="37" t="s">
        <v>724</v>
      </c>
      <c r="H237" s="38" t="s">
        <v>31</v>
      </c>
    </row>
    <row r="238" spans="1:8" ht="137.25" customHeight="1">
      <c r="A238" s="163" t="s">
        <v>794</v>
      </c>
      <c r="B238" s="164" t="s">
        <v>699</v>
      </c>
      <c r="C238" s="26" t="s">
        <v>797</v>
      </c>
      <c r="D238" s="27" t="s">
        <v>798</v>
      </c>
      <c r="E238" s="26" t="s">
        <v>796</v>
      </c>
      <c r="F238" s="28" t="s">
        <v>24</v>
      </c>
      <c r="G238" s="29" t="s">
        <v>703</v>
      </c>
      <c r="H238" s="30" t="s">
        <v>31</v>
      </c>
    </row>
    <row r="239" spans="1:8" ht="99" customHeight="1">
      <c r="A239" s="163" t="s">
        <v>794</v>
      </c>
      <c r="B239" s="164" t="s">
        <v>699</v>
      </c>
      <c r="C239" s="26" t="s">
        <v>721</v>
      </c>
      <c r="D239" s="27" t="s">
        <v>710</v>
      </c>
      <c r="E239" s="26" t="s">
        <v>33</v>
      </c>
      <c r="F239" s="26" t="s">
        <v>799</v>
      </c>
      <c r="G239" s="29" t="s">
        <v>724</v>
      </c>
      <c r="H239" s="30" t="s">
        <v>31</v>
      </c>
    </row>
    <row r="240" spans="1:8" ht="137.25" customHeight="1">
      <c r="A240" s="163" t="s">
        <v>794</v>
      </c>
      <c r="B240" s="164" t="s">
        <v>699</v>
      </c>
      <c r="C240" s="28" t="s">
        <v>800</v>
      </c>
      <c r="D240" s="45" t="s">
        <v>801</v>
      </c>
      <c r="E240" s="165" t="s">
        <v>41</v>
      </c>
      <c r="F240" s="166" t="s">
        <v>589</v>
      </c>
      <c r="G240" s="29" t="s">
        <v>754</v>
      </c>
      <c r="H240" s="30" t="s">
        <v>31</v>
      </c>
    </row>
    <row r="241" spans="1:8" ht="136.5" customHeight="1">
      <c r="A241" s="143" t="s">
        <v>802</v>
      </c>
      <c r="B241" s="144" t="s">
        <v>699</v>
      </c>
      <c r="C241" s="35" t="s">
        <v>803</v>
      </c>
      <c r="D241" s="36" t="s">
        <v>804</v>
      </c>
      <c r="E241" s="35" t="s">
        <v>18</v>
      </c>
      <c r="F241" s="35" t="s">
        <v>805</v>
      </c>
      <c r="G241" s="37" t="s">
        <v>806</v>
      </c>
      <c r="H241" s="38" t="s">
        <v>31</v>
      </c>
    </row>
    <row r="242" spans="1:8" ht="192" customHeight="1">
      <c r="A242" s="143" t="s">
        <v>802</v>
      </c>
      <c r="B242" s="144" t="s">
        <v>699</v>
      </c>
      <c r="C242" s="35" t="s">
        <v>807</v>
      </c>
      <c r="D242" s="36" t="s">
        <v>808</v>
      </c>
      <c r="E242" s="35" t="s">
        <v>809</v>
      </c>
      <c r="F242" s="44" t="s">
        <v>24</v>
      </c>
      <c r="G242" s="37" t="s">
        <v>810</v>
      </c>
      <c r="H242" s="38" t="s">
        <v>31</v>
      </c>
    </row>
    <row r="243" spans="1:8" ht="174" customHeight="1">
      <c r="A243" s="163" t="s">
        <v>802</v>
      </c>
      <c r="B243" s="164" t="s">
        <v>699</v>
      </c>
      <c r="C243" s="26" t="s">
        <v>811</v>
      </c>
      <c r="D243" s="27" t="s">
        <v>812</v>
      </c>
      <c r="E243" s="26" t="s">
        <v>813</v>
      </c>
      <c r="F243" s="28" t="s">
        <v>814</v>
      </c>
      <c r="G243" s="29" t="s">
        <v>815</v>
      </c>
      <c r="H243" s="30" t="s">
        <v>31</v>
      </c>
    </row>
    <row r="244" spans="1:8" ht="135.75" customHeight="1">
      <c r="A244" s="163" t="s">
        <v>802</v>
      </c>
      <c r="B244" s="164" t="s">
        <v>699</v>
      </c>
      <c r="C244" s="26" t="s">
        <v>816</v>
      </c>
      <c r="D244" s="27" t="s">
        <v>817</v>
      </c>
      <c r="E244" s="26" t="s">
        <v>818</v>
      </c>
      <c r="F244" s="28" t="s">
        <v>24</v>
      </c>
      <c r="G244" s="29" t="s">
        <v>819</v>
      </c>
      <c r="H244" s="30" t="s">
        <v>31</v>
      </c>
    </row>
    <row r="245" spans="1:8" ht="99" customHeight="1">
      <c r="A245" s="163" t="s">
        <v>802</v>
      </c>
      <c r="B245" s="164" t="s">
        <v>699</v>
      </c>
      <c r="C245" s="26" t="s">
        <v>820</v>
      </c>
      <c r="D245" s="27" t="s">
        <v>821</v>
      </c>
      <c r="E245" s="26" t="s">
        <v>779</v>
      </c>
      <c r="F245" s="28" t="s">
        <v>24</v>
      </c>
      <c r="G245" s="29" t="s">
        <v>822</v>
      </c>
      <c r="H245" s="30" t="s">
        <v>31</v>
      </c>
    </row>
    <row r="246" spans="1:8" ht="81.75" customHeight="1">
      <c r="A246" s="163" t="s">
        <v>802</v>
      </c>
      <c r="B246" s="164" t="s">
        <v>699</v>
      </c>
      <c r="C246" s="42" t="s">
        <v>823</v>
      </c>
      <c r="D246" s="27" t="s">
        <v>824</v>
      </c>
      <c r="E246" s="42" t="s">
        <v>825</v>
      </c>
      <c r="F246" s="28" t="s">
        <v>24</v>
      </c>
      <c r="G246" s="29" t="s">
        <v>826</v>
      </c>
      <c r="H246" s="30" t="s">
        <v>31</v>
      </c>
    </row>
    <row r="247" spans="1:8" ht="117" customHeight="1">
      <c r="A247" s="163" t="s">
        <v>802</v>
      </c>
      <c r="B247" s="164" t="s">
        <v>699</v>
      </c>
      <c r="C247" s="26" t="s">
        <v>803</v>
      </c>
      <c r="D247" s="27" t="s">
        <v>827</v>
      </c>
      <c r="E247" s="42" t="s">
        <v>825</v>
      </c>
      <c r="F247" s="42" t="s">
        <v>828</v>
      </c>
      <c r="G247" s="29" t="s">
        <v>829</v>
      </c>
      <c r="H247" s="30" t="s">
        <v>31</v>
      </c>
    </row>
    <row r="248" spans="1:8" s="20" customFormat="1" ht="117" customHeight="1">
      <c r="A248" s="163" t="s">
        <v>802</v>
      </c>
      <c r="B248" s="164" t="s">
        <v>699</v>
      </c>
      <c r="C248" s="26" t="s">
        <v>830</v>
      </c>
      <c r="D248" s="27" t="s">
        <v>831</v>
      </c>
      <c r="E248" s="26" t="s">
        <v>832</v>
      </c>
      <c r="F248" s="28" t="s">
        <v>24</v>
      </c>
      <c r="G248" s="29" t="s">
        <v>833</v>
      </c>
      <c r="H248" s="30" t="s">
        <v>31</v>
      </c>
    </row>
    <row r="249" spans="1:8" ht="92.25" customHeight="1">
      <c r="A249" s="163" t="s">
        <v>802</v>
      </c>
      <c r="B249" s="151" t="s">
        <v>834</v>
      </c>
      <c r="C249" s="26" t="s">
        <v>835</v>
      </c>
      <c r="D249" s="117" t="str">
        <f>HYPERLINK("http://www.secretariasenado.gov.co/senado/basedoc/ley_0537_1999.html","Ley 537 de 1999")</f>
        <v>Ley 537 de 1999</v>
      </c>
      <c r="E249" s="26" t="s">
        <v>584</v>
      </c>
      <c r="F249" s="28" t="s">
        <v>24</v>
      </c>
      <c r="G249" s="29" t="s">
        <v>836</v>
      </c>
      <c r="H249" s="83" t="s">
        <v>837</v>
      </c>
    </row>
    <row r="250" spans="1:8" ht="92.25" customHeight="1">
      <c r="A250" s="167" t="s">
        <v>802</v>
      </c>
      <c r="B250" s="151" t="s">
        <v>834</v>
      </c>
      <c r="C250" s="26" t="s">
        <v>838</v>
      </c>
      <c r="D250" s="27" t="s">
        <v>839</v>
      </c>
      <c r="E250" s="42" t="s">
        <v>796</v>
      </c>
      <c r="F250" s="42" t="s">
        <v>840</v>
      </c>
      <c r="G250" s="26" t="s">
        <v>841</v>
      </c>
      <c r="H250" s="30" t="s">
        <v>842</v>
      </c>
    </row>
    <row r="251" spans="1:8" ht="92.25" customHeight="1">
      <c r="A251" s="167" t="s">
        <v>802</v>
      </c>
      <c r="B251" s="151" t="s">
        <v>834</v>
      </c>
      <c r="C251" s="42" t="s">
        <v>843</v>
      </c>
      <c r="D251" s="27" t="s">
        <v>844</v>
      </c>
      <c r="E251" s="42" t="s">
        <v>796</v>
      </c>
      <c r="F251" s="42" t="s">
        <v>151</v>
      </c>
      <c r="G251" s="28" t="s">
        <v>836</v>
      </c>
      <c r="H251" s="30" t="s">
        <v>31</v>
      </c>
    </row>
    <row r="252" spans="1:8" ht="182.25" customHeight="1">
      <c r="A252" s="167" t="s">
        <v>802</v>
      </c>
      <c r="B252" s="151" t="s">
        <v>834</v>
      </c>
      <c r="C252" s="42" t="s">
        <v>845</v>
      </c>
      <c r="D252" s="27" t="s">
        <v>846</v>
      </c>
      <c r="E252" s="42" t="s">
        <v>847</v>
      </c>
      <c r="F252" s="42" t="s">
        <v>848</v>
      </c>
      <c r="G252" s="28" t="s">
        <v>836</v>
      </c>
      <c r="H252" s="30" t="s">
        <v>31</v>
      </c>
    </row>
    <row r="253" spans="1:8" ht="156" customHeight="1">
      <c r="A253" s="167" t="s">
        <v>802</v>
      </c>
      <c r="B253" s="151" t="s">
        <v>834</v>
      </c>
      <c r="C253" s="26" t="s">
        <v>849</v>
      </c>
      <c r="D253" s="36" t="s">
        <v>850</v>
      </c>
      <c r="E253" s="44" t="s">
        <v>851</v>
      </c>
      <c r="F253" s="35" t="s">
        <v>852</v>
      </c>
      <c r="G253" s="28" t="s">
        <v>836</v>
      </c>
      <c r="H253" s="151" t="s">
        <v>31</v>
      </c>
    </row>
    <row r="254" spans="1:8" ht="165" customHeight="1">
      <c r="A254" s="167" t="s">
        <v>802</v>
      </c>
      <c r="B254" s="164" t="s">
        <v>834</v>
      </c>
      <c r="C254" s="42" t="s">
        <v>853</v>
      </c>
      <c r="D254" s="27" t="s">
        <v>710</v>
      </c>
      <c r="E254" s="42" t="s">
        <v>755</v>
      </c>
      <c r="F254" s="42" t="s">
        <v>854</v>
      </c>
      <c r="G254" s="28" t="s">
        <v>836</v>
      </c>
      <c r="H254" s="151" t="s">
        <v>31</v>
      </c>
    </row>
    <row r="255" spans="1:8" ht="92.25" customHeight="1">
      <c r="A255" s="167" t="s">
        <v>802</v>
      </c>
      <c r="B255" s="151" t="s">
        <v>834</v>
      </c>
      <c r="C255" s="168" t="s">
        <v>855</v>
      </c>
      <c r="D255" s="169" t="s">
        <v>856</v>
      </c>
      <c r="E255" s="170" t="s">
        <v>755</v>
      </c>
      <c r="F255" s="123" t="s">
        <v>857</v>
      </c>
      <c r="G255" s="168" t="s">
        <v>841</v>
      </c>
      <c r="H255" s="171" t="s">
        <v>31</v>
      </c>
    </row>
    <row r="256" spans="1:8" ht="75.75" customHeight="1">
      <c r="A256" s="167" t="s">
        <v>802</v>
      </c>
      <c r="B256" s="151" t="s">
        <v>834</v>
      </c>
      <c r="C256" s="170" t="s">
        <v>858</v>
      </c>
      <c r="D256" s="169" t="s">
        <v>859</v>
      </c>
      <c r="E256" s="170" t="s">
        <v>860</v>
      </c>
      <c r="F256" s="170" t="s">
        <v>861</v>
      </c>
      <c r="G256" s="170" t="s">
        <v>841</v>
      </c>
      <c r="H256" s="171" t="s">
        <v>31</v>
      </c>
    </row>
    <row r="257" spans="1:8" ht="106.5" customHeight="1">
      <c r="A257" s="167" t="s">
        <v>802</v>
      </c>
      <c r="B257" s="151" t="s">
        <v>834</v>
      </c>
      <c r="C257" s="168" t="s">
        <v>838</v>
      </c>
      <c r="D257" s="169" t="s">
        <v>862</v>
      </c>
      <c r="E257" s="170" t="s">
        <v>860</v>
      </c>
      <c r="F257" s="170" t="s">
        <v>863</v>
      </c>
      <c r="G257" s="168" t="s">
        <v>841</v>
      </c>
      <c r="H257" s="171" t="s">
        <v>31</v>
      </c>
    </row>
    <row r="258" spans="1:8" ht="124.5" customHeight="1">
      <c r="A258" s="167" t="s">
        <v>802</v>
      </c>
      <c r="B258" s="151" t="s">
        <v>834</v>
      </c>
      <c r="C258" s="168" t="s">
        <v>864</v>
      </c>
      <c r="D258" s="169" t="s">
        <v>865</v>
      </c>
      <c r="E258" s="168" t="s">
        <v>860</v>
      </c>
      <c r="F258" s="170" t="s">
        <v>151</v>
      </c>
      <c r="G258" s="168" t="s">
        <v>841</v>
      </c>
      <c r="H258" s="171" t="s">
        <v>31</v>
      </c>
    </row>
    <row r="259" spans="1:8" s="1" customFormat="1" ht="124.5" customHeight="1">
      <c r="A259" s="167" t="s">
        <v>802</v>
      </c>
      <c r="B259" s="151" t="s">
        <v>834</v>
      </c>
      <c r="C259" s="168" t="s">
        <v>668</v>
      </c>
      <c r="D259" s="169" t="s">
        <v>866</v>
      </c>
      <c r="E259" s="170" t="s">
        <v>867</v>
      </c>
      <c r="F259" s="170" t="s">
        <v>868</v>
      </c>
      <c r="G259" s="172" t="s">
        <v>836</v>
      </c>
      <c r="H259" s="171" t="s">
        <v>31</v>
      </c>
    </row>
    <row r="260" spans="1:8" ht="136.5" customHeight="1">
      <c r="A260" s="151" t="s">
        <v>802</v>
      </c>
      <c r="B260" s="151" t="s">
        <v>834</v>
      </c>
      <c r="C260" s="26" t="s">
        <v>869</v>
      </c>
      <c r="D260" s="173" t="str">
        <f>HYPERLINK("https://www.participacionbogota.gov.co/sites/idpac/files/somos-idpac/subdireccion-asuntos-comunales/circular-no-09-22-de-diciembre-2025.pdf","Circular Externa 09 de 2025")</f>
        <v>Circular Externa 09 de 2025</v>
      </c>
      <c r="E260" s="42" t="s">
        <v>870</v>
      </c>
      <c r="F260" s="174" t="s">
        <v>410</v>
      </c>
      <c r="G260" s="41" t="s">
        <v>836</v>
      </c>
      <c r="H260" s="30" t="s">
        <v>31</v>
      </c>
    </row>
    <row r="261" spans="1:8" ht="216" customHeight="1">
      <c r="A261" s="175" t="s">
        <v>871</v>
      </c>
      <c r="B261" s="176" t="s">
        <v>872</v>
      </c>
      <c r="C261" s="177" t="s">
        <v>873</v>
      </c>
      <c r="D261" s="178" t="s">
        <v>718</v>
      </c>
      <c r="E261" s="177" t="s">
        <v>874</v>
      </c>
      <c r="F261" s="177" t="s">
        <v>875</v>
      </c>
      <c r="G261" s="177" t="s">
        <v>876</v>
      </c>
      <c r="H261" s="179" t="s">
        <v>877</v>
      </c>
    </row>
    <row r="262" spans="1:8" ht="172.5" customHeight="1">
      <c r="A262" s="175" t="s">
        <v>871</v>
      </c>
      <c r="B262" s="176" t="s">
        <v>872</v>
      </c>
      <c r="C262" s="177" t="s">
        <v>878</v>
      </c>
      <c r="D262" s="178" t="s">
        <v>879</v>
      </c>
      <c r="E262" s="177" t="s">
        <v>880</v>
      </c>
      <c r="F262" s="177" t="s">
        <v>881</v>
      </c>
      <c r="G262" s="177" t="s">
        <v>882</v>
      </c>
      <c r="H262" s="180" t="s">
        <v>883</v>
      </c>
    </row>
    <row r="263" spans="1:8" ht="153" customHeight="1">
      <c r="A263" s="175" t="s">
        <v>871</v>
      </c>
      <c r="B263" s="176" t="s">
        <v>872</v>
      </c>
      <c r="C263" s="177" t="s">
        <v>884</v>
      </c>
      <c r="D263" s="181" t="s">
        <v>885</v>
      </c>
      <c r="E263" s="177" t="s">
        <v>796</v>
      </c>
      <c r="F263" s="177" t="s">
        <v>886</v>
      </c>
      <c r="G263" s="177" t="s">
        <v>887</v>
      </c>
      <c r="H263" s="179" t="s">
        <v>888</v>
      </c>
    </row>
    <row r="264" spans="1:8" ht="129" customHeight="1">
      <c r="A264" s="175" t="s">
        <v>889</v>
      </c>
      <c r="B264" s="176" t="s">
        <v>872</v>
      </c>
      <c r="C264" s="177" t="s">
        <v>890</v>
      </c>
      <c r="D264" s="181" t="s">
        <v>891</v>
      </c>
      <c r="E264" s="177" t="s">
        <v>796</v>
      </c>
      <c r="F264" s="177" t="s">
        <v>892</v>
      </c>
      <c r="G264" s="177" t="s">
        <v>893</v>
      </c>
      <c r="H264" s="176" t="s">
        <v>894</v>
      </c>
    </row>
    <row r="265" spans="1:8" s="20" customFormat="1" ht="93.75" customHeight="1">
      <c r="A265" s="175" t="s">
        <v>889</v>
      </c>
      <c r="B265" s="176" t="s">
        <v>872</v>
      </c>
      <c r="C265" s="177" t="s">
        <v>895</v>
      </c>
      <c r="D265" s="178" t="s">
        <v>592</v>
      </c>
      <c r="E265" s="177" t="s">
        <v>796</v>
      </c>
      <c r="F265" s="177" t="s">
        <v>896</v>
      </c>
      <c r="G265" s="177" t="s">
        <v>897</v>
      </c>
      <c r="H265" s="176" t="s">
        <v>898</v>
      </c>
    </row>
    <row r="266" spans="1:8" ht="174" customHeight="1">
      <c r="A266" s="175" t="s">
        <v>889</v>
      </c>
      <c r="B266" s="176" t="s">
        <v>872</v>
      </c>
      <c r="C266" s="177" t="s">
        <v>595</v>
      </c>
      <c r="D266" s="178" t="s">
        <v>899</v>
      </c>
      <c r="E266" s="177" t="s">
        <v>796</v>
      </c>
      <c r="F266" s="177" t="s">
        <v>900</v>
      </c>
      <c r="G266" s="177" t="s">
        <v>901</v>
      </c>
      <c r="H266" s="177" t="s">
        <v>902</v>
      </c>
    </row>
    <row r="267" spans="1:8" ht="167.25" customHeight="1">
      <c r="A267" s="175" t="s">
        <v>871</v>
      </c>
      <c r="B267" s="176" t="s">
        <v>872</v>
      </c>
      <c r="C267" s="182" t="s">
        <v>903</v>
      </c>
      <c r="D267" s="178" t="s">
        <v>904</v>
      </c>
      <c r="E267" s="177" t="s">
        <v>796</v>
      </c>
      <c r="F267" s="177" t="s">
        <v>896</v>
      </c>
      <c r="G267" s="177" t="s">
        <v>905</v>
      </c>
      <c r="H267" s="176" t="s">
        <v>906</v>
      </c>
    </row>
    <row r="268" spans="1:8" ht="81.75" customHeight="1">
      <c r="A268" s="175" t="s">
        <v>871</v>
      </c>
      <c r="B268" s="176" t="s">
        <v>872</v>
      </c>
      <c r="C268" s="182" t="s">
        <v>907</v>
      </c>
      <c r="D268" s="178" t="s">
        <v>88</v>
      </c>
      <c r="E268" s="177" t="s">
        <v>796</v>
      </c>
      <c r="F268" s="177" t="s">
        <v>896</v>
      </c>
      <c r="G268" s="177" t="s">
        <v>908</v>
      </c>
      <c r="H268" s="176" t="s">
        <v>909</v>
      </c>
    </row>
    <row r="269" spans="1:8" ht="133.5" customHeight="1">
      <c r="A269" s="175" t="s">
        <v>871</v>
      </c>
      <c r="B269" s="176" t="s">
        <v>872</v>
      </c>
      <c r="C269" s="182" t="s">
        <v>910</v>
      </c>
      <c r="D269" s="178" t="s">
        <v>911</v>
      </c>
      <c r="E269" s="177" t="s">
        <v>796</v>
      </c>
      <c r="F269" s="177" t="s">
        <v>912</v>
      </c>
      <c r="G269" s="177" t="s">
        <v>913</v>
      </c>
      <c r="H269" s="176" t="s">
        <v>914</v>
      </c>
    </row>
    <row r="270" spans="1:8" ht="123" customHeight="1">
      <c r="A270" s="175" t="s">
        <v>871</v>
      </c>
      <c r="B270" s="176" t="s">
        <v>872</v>
      </c>
      <c r="C270" s="182" t="s">
        <v>915</v>
      </c>
      <c r="D270" s="178" t="s">
        <v>916</v>
      </c>
      <c r="E270" s="177" t="s">
        <v>796</v>
      </c>
      <c r="F270" s="177" t="s">
        <v>896</v>
      </c>
      <c r="G270" s="177" t="s">
        <v>917</v>
      </c>
      <c r="H270" s="176" t="s">
        <v>918</v>
      </c>
    </row>
    <row r="271" spans="1:8" ht="124.5" customHeight="1">
      <c r="A271" s="175" t="s">
        <v>889</v>
      </c>
      <c r="B271" s="176" t="s">
        <v>872</v>
      </c>
      <c r="C271" s="177" t="s">
        <v>919</v>
      </c>
      <c r="D271" s="178" t="s">
        <v>920</v>
      </c>
      <c r="E271" s="177" t="s">
        <v>796</v>
      </c>
      <c r="F271" s="177" t="s">
        <v>921</v>
      </c>
      <c r="G271" s="177" t="s">
        <v>922</v>
      </c>
      <c r="H271" s="179" t="s">
        <v>923</v>
      </c>
    </row>
    <row r="272" spans="1:8" ht="78" customHeight="1">
      <c r="A272" s="175" t="s">
        <v>889</v>
      </c>
      <c r="B272" s="176" t="s">
        <v>872</v>
      </c>
      <c r="C272" s="177" t="s">
        <v>924</v>
      </c>
      <c r="D272" s="178" t="s">
        <v>844</v>
      </c>
      <c r="E272" s="177" t="s">
        <v>796</v>
      </c>
      <c r="F272" s="177" t="s">
        <v>896</v>
      </c>
      <c r="G272" s="177" t="s">
        <v>925</v>
      </c>
      <c r="H272" s="176" t="s">
        <v>926</v>
      </c>
    </row>
    <row r="273" spans="1:8" ht="153" customHeight="1">
      <c r="A273" s="175" t="s">
        <v>889</v>
      </c>
      <c r="B273" s="176" t="s">
        <v>872</v>
      </c>
      <c r="C273" s="183" t="s">
        <v>927</v>
      </c>
      <c r="D273" s="184" t="s">
        <v>122</v>
      </c>
      <c r="E273" s="177" t="s">
        <v>796</v>
      </c>
      <c r="F273" s="183" t="s">
        <v>928</v>
      </c>
      <c r="G273" s="183" t="s">
        <v>929</v>
      </c>
      <c r="H273" s="176" t="s">
        <v>930</v>
      </c>
    </row>
    <row r="274" spans="1:8" s="20" customFormat="1" ht="151.5" customHeight="1">
      <c r="A274" s="175" t="s">
        <v>871</v>
      </c>
      <c r="B274" s="176" t="s">
        <v>872</v>
      </c>
      <c r="C274" s="177" t="s">
        <v>931</v>
      </c>
      <c r="D274" s="181" t="s">
        <v>932</v>
      </c>
      <c r="E274" s="177" t="s">
        <v>880</v>
      </c>
      <c r="F274" s="177" t="s">
        <v>933</v>
      </c>
      <c r="G274" s="177" t="s">
        <v>934</v>
      </c>
      <c r="H274" s="179" t="s">
        <v>935</v>
      </c>
    </row>
    <row r="275" spans="1:8" ht="213" customHeight="1">
      <c r="A275" s="175" t="s">
        <v>871</v>
      </c>
      <c r="B275" s="176" t="s">
        <v>872</v>
      </c>
      <c r="C275" s="177" t="s">
        <v>936</v>
      </c>
      <c r="D275" s="118" t="s">
        <v>937</v>
      </c>
      <c r="E275" s="177" t="s">
        <v>33</v>
      </c>
      <c r="F275" s="177" t="s">
        <v>938</v>
      </c>
      <c r="G275" s="177" t="s">
        <v>939</v>
      </c>
      <c r="H275" s="179" t="s">
        <v>940</v>
      </c>
    </row>
    <row r="276" spans="1:8" ht="298.5" customHeight="1">
      <c r="A276" s="175" t="s">
        <v>889</v>
      </c>
      <c r="B276" s="176" t="s">
        <v>872</v>
      </c>
      <c r="C276" s="177" t="s">
        <v>462</v>
      </c>
      <c r="D276" s="178" t="s">
        <v>941</v>
      </c>
      <c r="E276" s="177" t="s">
        <v>942</v>
      </c>
      <c r="F276" s="177" t="s">
        <v>896</v>
      </c>
      <c r="G276" s="182" t="s">
        <v>943</v>
      </c>
      <c r="H276" s="176" t="s">
        <v>944</v>
      </c>
    </row>
    <row r="277" spans="1:8" ht="213" customHeight="1">
      <c r="A277" s="175" t="s">
        <v>871</v>
      </c>
      <c r="B277" s="176" t="s">
        <v>872</v>
      </c>
      <c r="C277" s="177" t="s">
        <v>655</v>
      </c>
      <c r="D277" s="178" t="s">
        <v>945</v>
      </c>
      <c r="E277" s="177" t="s">
        <v>33</v>
      </c>
      <c r="F277" s="177" t="s">
        <v>946</v>
      </c>
      <c r="G277" s="177" t="s">
        <v>947</v>
      </c>
      <c r="H277" s="176" t="s">
        <v>948</v>
      </c>
    </row>
    <row r="278" spans="1:8" ht="180.75" customHeight="1">
      <c r="A278" s="175" t="s">
        <v>889</v>
      </c>
      <c r="B278" s="176" t="s">
        <v>872</v>
      </c>
      <c r="C278" s="177" t="s">
        <v>142</v>
      </c>
      <c r="D278" s="178" t="s">
        <v>949</v>
      </c>
      <c r="E278" s="177" t="s">
        <v>942</v>
      </c>
      <c r="F278" s="177" t="s">
        <v>896</v>
      </c>
      <c r="G278" s="177" t="s">
        <v>950</v>
      </c>
      <c r="H278" s="176" t="s">
        <v>951</v>
      </c>
    </row>
    <row r="279" spans="1:8" ht="169.5" customHeight="1">
      <c r="A279" s="175" t="s">
        <v>889</v>
      </c>
      <c r="B279" s="176" t="s">
        <v>872</v>
      </c>
      <c r="C279" s="177" t="s">
        <v>515</v>
      </c>
      <c r="D279" s="178" t="s">
        <v>952</v>
      </c>
      <c r="E279" s="177" t="s">
        <v>942</v>
      </c>
      <c r="F279" s="177" t="s">
        <v>896</v>
      </c>
      <c r="G279" s="177" t="s">
        <v>953</v>
      </c>
      <c r="H279" s="176" t="s">
        <v>954</v>
      </c>
    </row>
    <row r="280" spans="1:8" ht="144.75" customHeight="1">
      <c r="A280" s="175" t="s">
        <v>889</v>
      </c>
      <c r="B280" s="176" t="s">
        <v>872</v>
      </c>
      <c r="C280" s="177" t="s">
        <v>36</v>
      </c>
      <c r="D280" s="185" t="s">
        <v>955</v>
      </c>
      <c r="E280" s="177" t="s">
        <v>33</v>
      </c>
      <c r="F280" s="177" t="s">
        <v>956</v>
      </c>
      <c r="G280" s="177" t="s">
        <v>957</v>
      </c>
      <c r="H280" s="176" t="s">
        <v>958</v>
      </c>
    </row>
    <row r="281" spans="1:8" ht="127.5" customHeight="1">
      <c r="A281" s="175" t="s">
        <v>889</v>
      </c>
      <c r="B281" s="176" t="s">
        <v>872</v>
      </c>
      <c r="C281" s="177" t="s">
        <v>959</v>
      </c>
      <c r="D281" s="178" t="s">
        <v>960</v>
      </c>
      <c r="E281" s="177" t="s">
        <v>942</v>
      </c>
      <c r="F281" s="177" t="s">
        <v>961</v>
      </c>
      <c r="G281" s="177" t="s">
        <v>962</v>
      </c>
      <c r="H281" s="176" t="s">
        <v>963</v>
      </c>
    </row>
    <row r="282" spans="1:8" ht="95.25" customHeight="1">
      <c r="A282" s="175" t="s">
        <v>871</v>
      </c>
      <c r="B282" s="176" t="s">
        <v>872</v>
      </c>
      <c r="C282" s="177" t="s">
        <v>660</v>
      </c>
      <c r="D282" s="185" t="s">
        <v>964</v>
      </c>
      <c r="E282" s="177" t="s">
        <v>942</v>
      </c>
      <c r="F282" s="177" t="s">
        <v>965</v>
      </c>
      <c r="G282" s="177" t="s">
        <v>966</v>
      </c>
      <c r="H282" s="176" t="s">
        <v>967</v>
      </c>
    </row>
    <row r="283" spans="1:8" ht="114.75" customHeight="1">
      <c r="A283" s="175" t="s">
        <v>871</v>
      </c>
      <c r="B283" s="176" t="s">
        <v>872</v>
      </c>
      <c r="C283" s="177" t="s">
        <v>968</v>
      </c>
      <c r="D283" s="181" t="s">
        <v>969</v>
      </c>
      <c r="E283" s="177" t="s">
        <v>72</v>
      </c>
      <c r="F283" s="182" t="s">
        <v>970</v>
      </c>
      <c r="G283" s="177" t="s">
        <v>971</v>
      </c>
      <c r="H283" s="176" t="s">
        <v>972</v>
      </c>
    </row>
    <row r="284" spans="1:8" ht="86.25" customHeight="1">
      <c r="A284" s="175" t="s">
        <v>889</v>
      </c>
      <c r="B284" s="176" t="s">
        <v>872</v>
      </c>
      <c r="C284" s="177" t="s">
        <v>973</v>
      </c>
      <c r="D284" s="178" t="s">
        <v>974</v>
      </c>
      <c r="E284" s="177" t="s">
        <v>72</v>
      </c>
      <c r="F284" s="177" t="s">
        <v>896</v>
      </c>
      <c r="G284" s="177" t="s">
        <v>975</v>
      </c>
      <c r="H284" s="176" t="s">
        <v>976</v>
      </c>
    </row>
    <row r="285" spans="1:8" ht="99.75" customHeight="1">
      <c r="A285" s="175" t="s">
        <v>889</v>
      </c>
      <c r="B285" s="176" t="s">
        <v>872</v>
      </c>
      <c r="C285" s="177" t="s">
        <v>977</v>
      </c>
      <c r="D285" s="178" t="s">
        <v>978</v>
      </c>
      <c r="E285" s="177" t="s">
        <v>979</v>
      </c>
      <c r="F285" s="177" t="s">
        <v>896</v>
      </c>
      <c r="G285" s="177" t="s">
        <v>980</v>
      </c>
      <c r="H285" s="176" t="s">
        <v>31</v>
      </c>
    </row>
    <row r="286" spans="1:8" ht="92.25" customHeight="1">
      <c r="A286" s="175" t="s">
        <v>889</v>
      </c>
      <c r="B286" s="176" t="s">
        <v>872</v>
      </c>
      <c r="C286" s="177" t="s">
        <v>981</v>
      </c>
      <c r="D286" s="178" t="s">
        <v>982</v>
      </c>
      <c r="E286" s="177" t="s">
        <v>880</v>
      </c>
      <c r="F286" s="177" t="s">
        <v>983</v>
      </c>
      <c r="G286" s="177" t="s">
        <v>984</v>
      </c>
      <c r="H286" s="176" t="s">
        <v>31</v>
      </c>
    </row>
    <row r="287" spans="1:8" ht="153" customHeight="1">
      <c r="A287" s="175" t="s">
        <v>889</v>
      </c>
      <c r="B287" s="176" t="s">
        <v>872</v>
      </c>
      <c r="C287" s="177" t="s">
        <v>985</v>
      </c>
      <c r="D287" s="178" t="s">
        <v>986</v>
      </c>
      <c r="E287" s="177" t="s">
        <v>880</v>
      </c>
      <c r="F287" s="177" t="s">
        <v>987</v>
      </c>
      <c r="G287" s="177" t="s">
        <v>988</v>
      </c>
      <c r="H287" s="179" t="s">
        <v>989</v>
      </c>
    </row>
    <row r="288" spans="1:8" ht="102.75" customHeight="1">
      <c r="A288" s="175" t="s">
        <v>871</v>
      </c>
      <c r="B288" s="176" t="s">
        <v>872</v>
      </c>
      <c r="C288" s="177" t="s">
        <v>990</v>
      </c>
      <c r="D288" s="178" t="s">
        <v>991</v>
      </c>
      <c r="E288" s="177" t="s">
        <v>847</v>
      </c>
      <c r="F288" s="177" t="s">
        <v>896</v>
      </c>
      <c r="G288" s="177" t="s">
        <v>992</v>
      </c>
      <c r="H288" s="176" t="s">
        <v>993</v>
      </c>
    </row>
    <row r="289" spans="1:8" ht="102.75" customHeight="1">
      <c r="A289" s="175" t="s">
        <v>889</v>
      </c>
      <c r="B289" s="176" t="s">
        <v>872</v>
      </c>
      <c r="C289" s="177" t="s">
        <v>994</v>
      </c>
      <c r="D289" s="178" t="s">
        <v>995</v>
      </c>
      <c r="E289" s="177" t="s">
        <v>847</v>
      </c>
      <c r="F289" s="177" t="s">
        <v>996</v>
      </c>
      <c r="G289" s="177" t="s">
        <v>997</v>
      </c>
      <c r="H289" s="180" t="s">
        <v>998</v>
      </c>
    </row>
    <row r="290" spans="1:8" s="20" customFormat="1" ht="144.75" customHeight="1">
      <c r="A290" s="175" t="s">
        <v>889</v>
      </c>
      <c r="B290" s="176" t="s">
        <v>872</v>
      </c>
      <c r="C290" s="177" t="s">
        <v>999</v>
      </c>
      <c r="D290" s="178" t="s">
        <v>1000</v>
      </c>
      <c r="E290" s="177" t="s">
        <v>1001</v>
      </c>
      <c r="F290" s="177" t="s">
        <v>896</v>
      </c>
      <c r="G290" s="177" t="s">
        <v>1002</v>
      </c>
      <c r="H290" s="176" t="s">
        <v>1003</v>
      </c>
    </row>
    <row r="291" spans="1:8" ht="159" customHeight="1">
      <c r="A291" s="175" t="s">
        <v>889</v>
      </c>
      <c r="B291" s="176" t="s">
        <v>872</v>
      </c>
      <c r="C291" s="182" t="s">
        <v>1004</v>
      </c>
      <c r="D291" s="178" t="s">
        <v>1005</v>
      </c>
      <c r="E291" s="177" t="s">
        <v>1006</v>
      </c>
      <c r="F291" s="177" t="s">
        <v>896</v>
      </c>
      <c r="G291" s="182" t="s">
        <v>992</v>
      </c>
      <c r="H291" s="176" t="s">
        <v>1007</v>
      </c>
    </row>
    <row r="292" spans="1:8" ht="170.25" customHeight="1">
      <c r="A292" s="175" t="s">
        <v>1008</v>
      </c>
      <c r="B292" s="176" t="s">
        <v>872</v>
      </c>
      <c r="C292" s="177" t="s">
        <v>1009</v>
      </c>
      <c r="D292" s="178" t="s">
        <v>1010</v>
      </c>
      <c r="E292" s="177" t="s">
        <v>1011</v>
      </c>
      <c r="F292" s="177" t="s">
        <v>896</v>
      </c>
      <c r="G292" s="177" t="s">
        <v>1012</v>
      </c>
      <c r="H292" s="176" t="s">
        <v>911</v>
      </c>
    </row>
    <row r="293" spans="1:8" ht="129" customHeight="1">
      <c r="A293" s="175" t="s">
        <v>871</v>
      </c>
      <c r="B293" s="176" t="s">
        <v>872</v>
      </c>
      <c r="C293" s="177" t="s">
        <v>1013</v>
      </c>
      <c r="D293" s="181" t="s">
        <v>1014</v>
      </c>
      <c r="E293" s="177" t="s">
        <v>1015</v>
      </c>
      <c r="F293" s="177" t="s">
        <v>896</v>
      </c>
      <c r="G293" s="177" t="s">
        <v>1016</v>
      </c>
      <c r="H293" s="176" t="s">
        <v>1017</v>
      </c>
    </row>
    <row r="294" spans="1:8" ht="158.25" customHeight="1">
      <c r="A294" s="175" t="s">
        <v>871</v>
      </c>
      <c r="B294" s="176" t="s">
        <v>872</v>
      </c>
      <c r="C294" s="182" t="s">
        <v>1018</v>
      </c>
      <c r="D294" s="181" t="s">
        <v>1019</v>
      </c>
      <c r="E294" s="177" t="s">
        <v>41</v>
      </c>
      <c r="F294" s="177" t="s">
        <v>896</v>
      </c>
      <c r="G294" s="182" t="s">
        <v>943</v>
      </c>
      <c r="H294" s="176" t="s">
        <v>1020</v>
      </c>
    </row>
    <row r="295" spans="1:8" ht="81.75" customHeight="1">
      <c r="A295" s="175" t="s">
        <v>871</v>
      </c>
      <c r="B295" s="176" t="s">
        <v>872</v>
      </c>
      <c r="C295" s="183" t="s">
        <v>1021</v>
      </c>
      <c r="D295" s="184" t="s">
        <v>1022</v>
      </c>
      <c r="E295" s="183" t="s">
        <v>1023</v>
      </c>
      <c r="F295" s="177" t="s">
        <v>896</v>
      </c>
      <c r="G295" s="183" t="s">
        <v>1024</v>
      </c>
      <c r="H295" s="176" t="s">
        <v>1025</v>
      </c>
    </row>
    <row r="296" spans="1:8" ht="182.25" customHeight="1">
      <c r="A296" s="175" t="s">
        <v>871</v>
      </c>
      <c r="B296" s="176" t="s">
        <v>872</v>
      </c>
      <c r="C296" s="177" t="s">
        <v>1026</v>
      </c>
      <c r="D296" s="13" t="s">
        <v>1027</v>
      </c>
      <c r="E296" s="177" t="s">
        <v>1028</v>
      </c>
      <c r="F296" s="177" t="s">
        <v>896</v>
      </c>
      <c r="G296" s="177" t="s">
        <v>1029</v>
      </c>
      <c r="H296" s="176" t="s">
        <v>1030</v>
      </c>
    </row>
    <row r="297" spans="1:8" ht="157.5" customHeight="1">
      <c r="A297" s="175" t="s">
        <v>889</v>
      </c>
      <c r="B297" s="176" t="s">
        <v>872</v>
      </c>
      <c r="C297" s="177" t="s">
        <v>1031</v>
      </c>
      <c r="D297" s="178" t="s">
        <v>1032</v>
      </c>
      <c r="E297" s="177" t="s">
        <v>41</v>
      </c>
      <c r="F297" s="177" t="s">
        <v>896</v>
      </c>
      <c r="G297" s="177" t="s">
        <v>1033</v>
      </c>
      <c r="H297" s="176" t="s">
        <v>1034</v>
      </c>
    </row>
    <row r="298" spans="1:8" ht="121.5" customHeight="1">
      <c r="A298" s="175" t="s">
        <v>889</v>
      </c>
      <c r="B298" s="176" t="s">
        <v>872</v>
      </c>
      <c r="C298" s="183" t="s">
        <v>1035</v>
      </c>
      <c r="D298" s="178" t="s">
        <v>1036</v>
      </c>
      <c r="E298" s="177" t="s">
        <v>41</v>
      </c>
      <c r="F298" s="177" t="s">
        <v>896</v>
      </c>
      <c r="G298" s="183" t="s">
        <v>1037</v>
      </c>
      <c r="H298" s="176" t="s">
        <v>1038</v>
      </c>
    </row>
    <row r="299" spans="1:8" ht="119.25" customHeight="1">
      <c r="A299" s="175" t="s">
        <v>889</v>
      </c>
      <c r="B299" s="176" t="s">
        <v>872</v>
      </c>
      <c r="C299" s="183" t="s">
        <v>1039</v>
      </c>
      <c r="D299" s="178" t="s">
        <v>1040</v>
      </c>
      <c r="E299" s="177" t="s">
        <v>41</v>
      </c>
      <c r="F299" s="177" t="s">
        <v>896</v>
      </c>
      <c r="G299" s="186" t="s">
        <v>1041</v>
      </c>
      <c r="H299" s="187" t="s">
        <v>1042</v>
      </c>
    </row>
    <row r="300" spans="1:8" ht="117.75" customHeight="1">
      <c r="A300" s="175" t="s">
        <v>871</v>
      </c>
      <c r="B300" s="176" t="s">
        <v>872</v>
      </c>
      <c r="C300" s="182" t="s">
        <v>1043</v>
      </c>
      <c r="D300" s="181" t="s">
        <v>1044</v>
      </c>
      <c r="E300" s="177" t="s">
        <v>41</v>
      </c>
      <c r="F300" s="177" t="s">
        <v>896</v>
      </c>
      <c r="G300" s="177" t="s">
        <v>1045</v>
      </c>
      <c r="H300" s="176" t="s">
        <v>1046</v>
      </c>
    </row>
    <row r="301" spans="1:8" ht="104.25" customHeight="1">
      <c r="A301" s="175" t="s">
        <v>871</v>
      </c>
      <c r="B301" s="176" t="s">
        <v>872</v>
      </c>
      <c r="C301" s="182" t="s">
        <v>1047</v>
      </c>
      <c r="D301" s="178" t="s">
        <v>1048</v>
      </c>
      <c r="E301" s="177" t="s">
        <v>41</v>
      </c>
      <c r="F301" s="177" t="s">
        <v>1049</v>
      </c>
      <c r="G301" s="177" t="s">
        <v>1050</v>
      </c>
      <c r="H301" s="176" t="s">
        <v>1051</v>
      </c>
    </row>
    <row r="302" spans="1:8" ht="126.75" customHeight="1">
      <c r="A302" s="175" t="s">
        <v>871</v>
      </c>
      <c r="B302" s="176" t="s">
        <v>872</v>
      </c>
      <c r="C302" s="177" t="s">
        <v>1052</v>
      </c>
      <c r="D302" s="181" t="s">
        <v>1053</v>
      </c>
      <c r="E302" s="177" t="s">
        <v>387</v>
      </c>
      <c r="F302" s="177" t="s">
        <v>1054</v>
      </c>
      <c r="G302" s="177" t="s">
        <v>1055</v>
      </c>
      <c r="H302" s="176" t="s">
        <v>1056</v>
      </c>
    </row>
    <row r="303" spans="1:8" ht="94.5" customHeight="1">
      <c r="A303" s="175" t="s">
        <v>871</v>
      </c>
      <c r="B303" s="176" t="s">
        <v>872</v>
      </c>
      <c r="C303" s="177" t="s">
        <v>1057</v>
      </c>
      <c r="D303" s="181" t="s">
        <v>1058</v>
      </c>
      <c r="E303" s="177" t="s">
        <v>387</v>
      </c>
      <c r="F303" s="177" t="s">
        <v>1059</v>
      </c>
      <c r="G303" s="177" t="s">
        <v>1060</v>
      </c>
      <c r="H303" s="180" t="s">
        <v>1061</v>
      </c>
    </row>
    <row r="304" spans="1:8" ht="169.5" customHeight="1">
      <c r="A304" s="175" t="s">
        <v>871</v>
      </c>
      <c r="B304" s="176" t="s">
        <v>872</v>
      </c>
      <c r="C304" s="177" t="s">
        <v>1062</v>
      </c>
      <c r="D304" s="181" t="s">
        <v>1063</v>
      </c>
      <c r="E304" s="177" t="s">
        <v>1064</v>
      </c>
      <c r="F304" s="177" t="s">
        <v>1054</v>
      </c>
      <c r="G304" s="182" t="s">
        <v>943</v>
      </c>
      <c r="H304" s="176" t="s">
        <v>1065</v>
      </c>
    </row>
    <row r="305" spans="1:8" ht="109.5" customHeight="1">
      <c r="A305" s="175" t="s">
        <v>871</v>
      </c>
      <c r="B305" s="176" t="s">
        <v>872</v>
      </c>
      <c r="C305" s="177" t="s">
        <v>1066</v>
      </c>
      <c r="D305" s="181" t="s">
        <v>1067</v>
      </c>
      <c r="E305" s="177" t="s">
        <v>387</v>
      </c>
      <c r="F305" s="177" t="s">
        <v>1054</v>
      </c>
      <c r="G305" s="177" t="s">
        <v>950</v>
      </c>
      <c r="H305" s="176" t="s">
        <v>1068</v>
      </c>
    </row>
    <row r="306" spans="1:8" ht="114" customHeight="1">
      <c r="A306" s="175" t="s">
        <v>871</v>
      </c>
      <c r="B306" s="176" t="s">
        <v>872</v>
      </c>
      <c r="C306" s="177" t="s">
        <v>1069</v>
      </c>
      <c r="D306" s="178" t="s">
        <v>1069</v>
      </c>
      <c r="E306" s="177" t="s">
        <v>41</v>
      </c>
      <c r="F306" s="177" t="s">
        <v>1054</v>
      </c>
      <c r="G306" s="177" t="s">
        <v>1070</v>
      </c>
      <c r="H306" s="176" t="s">
        <v>1071</v>
      </c>
    </row>
    <row r="307" spans="1:8" ht="219" customHeight="1">
      <c r="A307" s="175" t="s">
        <v>871</v>
      </c>
      <c r="B307" s="176" t="s">
        <v>872</v>
      </c>
      <c r="C307" s="177" t="s">
        <v>1072</v>
      </c>
      <c r="D307" s="178" t="s">
        <v>1073</v>
      </c>
      <c r="E307" s="177" t="s">
        <v>387</v>
      </c>
      <c r="F307" s="177" t="s">
        <v>1054</v>
      </c>
      <c r="G307" s="177" t="s">
        <v>1074</v>
      </c>
      <c r="H307" s="176" t="s">
        <v>1075</v>
      </c>
    </row>
    <row r="308" spans="1:8" ht="184.5" customHeight="1">
      <c r="A308" s="175" t="s">
        <v>871</v>
      </c>
      <c r="B308" s="176" t="s">
        <v>872</v>
      </c>
      <c r="C308" s="177" t="s">
        <v>1076</v>
      </c>
      <c r="D308" s="181" t="s">
        <v>1077</v>
      </c>
      <c r="E308" s="177" t="s">
        <v>387</v>
      </c>
      <c r="F308" s="177" t="s">
        <v>1054</v>
      </c>
      <c r="G308" s="177" t="s">
        <v>1078</v>
      </c>
      <c r="H308" s="176" t="s">
        <v>1079</v>
      </c>
    </row>
    <row r="309" spans="1:8" ht="108" customHeight="1">
      <c r="A309" s="175" t="s">
        <v>871</v>
      </c>
      <c r="B309" s="176" t="s">
        <v>872</v>
      </c>
      <c r="C309" s="177" t="s">
        <v>1080</v>
      </c>
      <c r="D309" s="178" t="s">
        <v>1081</v>
      </c>
      <c r="E309" s="183" t="s">
        <v>1082</v>
      </c>
      <c r="F309" s="177" t="s">
        <v>1054</v>
      </c>
      <c r="G309" s="177" t="s">
        <v>1083</v>
      </c>
      <c r="H309" s="176" t="s">
        <v>1084</v>
      </c>
    </row>
    <row r="310" spans="1:8" ht="140.25" customHeight="1">
      <c r="A310" s="175" t="s">
        <v>871</v>
      </c>
      <c r="B310" s="176" t="s">
        <v>872</v>
      </c>
      <c r="C310" s="177" t="s">
        <v>676</v>
      </c>
      <c r="D310" s="178" t="s">
        <v>1085</v>
      </c>
      <c r="E310" s="183" t="s">
        <v>1086</v>
      </c>
      <c r="F310" s="177" t="s">
        <v>1054</v>
      </c>
      <c r="G310" s="177" t="s">
        <v>1087</v>
      </c>
      <c r="H310" s="176" t="s">
        <v>1088</v>
      </c>
    </row>
    <row r="311" spans="1:8" ht="110.25" customHeight="1">
      <c r="A311" s="175" t="s">
        <v>889</v>
      </c>
      <c r="B311" s="176" t="s">
        <v>872</v>
      </c>
      <c r="C311" s="188" t="s">
        <v>1089</v>
      </c>
      <c r="D311" s="178" t="s">
        <v>1090</v>
      </c>
      <c r="E311" s="188" t="s">
        <v>1006</v>
      </c>
      <c r="F311" s="177" t="s">
        <v>1054</v>
      </c>
      <c r="G311" s="188" t="s">
        <v>992</v>
      </c>
      <c r="H311" s="176" t="s">
        <v>1091</v>
      </c>
    </row>
    <row r="312" spans="1:8" ht="110.25" customHeight="1">
      <c r="A312" s="175" t="s">
        <v>871</v>
      </c>
      <c r="B312" s="176" t="s">
        <v>872</v>
      </c>
      <c r="C312" s="183" t="s">
        <v>1092</v>
      </c>
      <c r="D312" s="178" t="s">
        <v>1093</v>
      </c>
      <c r="E312" s="188" t="s">
        <v>531</v>
      </c>
      <c r="F312" s="177" t="s">
        <v>1054</v>
      </c>
      <c r="G312" s="183" t="s">
        <v>1094</v>
      </c>
      <c r="H312" s="176" t="s">
        <v>1095</v>
      </c>
    </row>
    <row r="313" spans="1:8" ht="110.25" customHeight="1">
      <c r="A313" s="175" t="s">
        <v>871</v>
      </c>
      <c r="B313" s="176" t="s">
        <v>872</v>
      </c>
      <c r="C313" s="177" t="s">
        <v>1096</v>
      </c>
      <c r="D313" s="178" t="s">
        <v>1097</v>
      </c>
      <c r="E313" s="177" t="s">
        <v>1098</v>
      </c>
      <c r="F313" s="177" t="s">
        <v>1054</v>
      </c>
      <c r="G313" s="177" t="s">
        <v>1099</v>
      </c>
      <c r="H313" s="176" t="s">
        <v>1100</v>
      </c>
    </row>
    <row r="314" spans="1:8" ht="110.25" customHeight="1">
      <c r="A314" s="175" t="s">
        <v>871</v>
      </c>
      <c r="B314" s="176" t="s">
        <v>872</v>
      </c>
      <c r="C314" s="177" t="s">
        <v>1101</v>
      </c>
      <c r="D314" s="185" t="s">
        <v>1102</v>
      </c>
      <c r="E314" s="177" t="s">
        <v>137</v>
      </c>
      <c r="F314" s="177" t="s">
        <v>1054</v>
      </c>
      <c r="G314" s="177" t="s">
        <v>1103</v>
      </c>
      <c r="H314" s="176" t="s">
        <v>1104</v>
      </c>
    </row>
    <row r="315" spans="1:8" ht="94.5" customHeight="1">
      <c r="A315" s="175" t="s">
        <v>871</v>
      </c>
      <c r="B315" s="176" t="s">
        <v>872</v>
      </c>
      <c r="C315" s="177" t="s">
        <v>1105</v>
      </c>
      <c r="D315" s="178" t="s">
        <v>1106</v>
      </c>
      <c r="E315" s="177" t="s">
        <v>1107</v>
      </c>
      <c r="F315" s="177" t="s">
        <v>1054</v>
      </c>
      <c r="G315" s="177" t="s">
        <v>1108</v>
      </c>
      <c r="H315" s="176" t="s">
        <v>1109</v>
      </c>
    </row>
    <row r="316" spans="1:8" ht="94.5" customHeight="1">
      <c r="A316" s="39" t="s">
        <v>1110</v>
      </c>
      <c r="B316" s="40" t="s">
        <v>1111</v>
      </c>
      <c r="C316" s="189" t="s">
        <v>1112</v>
      </c>
      <c r="D316" s="190" t="s">
        <v>1113</v>
      </c>
      <c r="E316" s="189" t="s">
        <v>796</v>
      </c>
      <c r="F316" s="189" t="s">
        <v>1114</v>
      </c>
      <c r="G316" s="189" t="s">
        <v>1115</v>
      </c>
      <c r="H316" s="40" t="s">
        <v>31</v>
      </c>
    </row>
    <row r="317" spans="1:8" ht="94.5" customHeight="1">
      <c r="A317" s="39" t="s">
        <v>1110</v>
      </c>
      <c r="B317" s="40" t="s">
        <v>1111</v>
      </c>
      <c r="C317" s="189" t="s">
        <v>1116</v>
      </c>
      <c r="D317" s="190" t="s">
        <v>1117</v>
      </c>
      <c r="E317" s="189" t="s">
        <v>796</v>
      </c>
      <c r="F317" s="189" t="s">
        <v>1114</v>
      </c>
      <c r="G317" s="189" t="s">
        <v>1115</v>
      </c>
      <c r="H317" s="40" t="s">
        <v>31</v>
      </c>
    </row>
    <row r="318" spans="1:8" ht="141" customHeight="1">
      <c r="A318" s="39" t="s">
        <v>1110</v>
      </c>
      <c r="B318" s="40" t="s">
        <v>1111</v>
      </c>
      <c r="C318" s="189" t="s">
        <v>1118</v>
      </c>
      <c r="D318" s="190" t="s">
        <v>1119</v>
      </c>
      <c r="E318" s="189" t="s">
        <v>796</v>
      </c>
      <c r="F318" s="189" t="s">
        <v>1114</v>
      </c>
      <c r="G318" s="189" t="s">
        <v>1120</v>
      </c>
      <c r="H318" s="40" t="s">
        <v>31</v>
      </c>
    </row>
    <row r="319" spans="1:8" ht="137.25" customHeight="1">
      <c r="A319" s="39" t="s">
        <v>1110</v>
      </c>
      <c r="B319" s="40" t="s">
        <v>1111</v>
      </c>
      <c r="C319" s="189" t="s">
        <v>1121</v>
      </c>
      <c r="D319" s="190" t="s">
        <v>1122</v>
      </c>
      <c r="E319" s="189" t="s">
        <v>796</v>
      </c>
      <c r="F319" s="189" t="s">
        <v>1123</v>
      </c>
      <c r="G319" s="189" t="s">
        <v>1124</v>
      </c>
      <c r="H319" s="40" t="s">
        <v>31</v>
      </c>
    </row>
    <row r="320" spans="1:8" ht="99" customHeight="1">
      <c r="A320" s="39" t="s">
        <v>1110</v>
      </c>
      <c r="B320" s="40" t="s">
        <v>1111</v>
      </c>
      <c r="C320" s="189" t="s">
        <v>1125</v>
      </c>
      <c r="D320" s="190" t="s">
        <v>1126</v>
      </c>
      <c r="E320" s="189" t="s">
        <v>796</v>
      </c>
      <c r="F320" s="189" t="s">
        <v>1127</v>
      </c>
      <c r="G320" s="189" t="s">
        <v>1128</v>
      </c>
      <c r="H320" s="40" t="s">
        <v>31</v>
      </c>
    </row>
    <row r="321" spans="1:8" ht="99" customHeight="1">
      <c r="A321" s="39" t="s">
        <v>1110</v>
      </c>
      <c r="B321" s="40" t="s">
        <v>1111</v>
      </c>
      <c r="C321" s="189" t="s">
        <v>1129</v>
      </c>
      <c r="D321" s="190" t="s">
        <v>1130</v>
      </c>
      <c r="E321" s="189" t="s">
        <v>796</v>
      </c>
      <c r="F321" s="189" t="s">
        <v>1114</v>
      </c>
      <c r="G321" s="189" t="s">
        <v>1131</v>
      </c>
      <c r="H321" s="40" t="s">
        <v>31</v>
      </c>
    </row>
    <row r="322" spans="1:8" ht="99" customHeight="1">
      <c r="A322" s="39" t="s">
        <v>1110</v>
      </c>
      <c r="B322" s="40" t="s">
        <v>1111</v>
      </c>
      <c r="C322" s="189" t="s">
        <v>1132</v>
      </c>
      <c r="D322" s="190" t="s">
        <v>1133</v>
      </c>
      <c r="E322" s="189" t="s">
        <v>880</v>
      </c>
      <c r="F322" s="189" t="s">
        <v>1134</v>
      </c>
      <c r="G322" s="189" t="s">
        <v>1135</v>
      </c>
      <c r="H322" s="40" t="s">
        <v>31</v>
      </c>
    </row>
    <row r="323" spans="1:8" ht="133.5" customHeight="1">
      <c r="A323" s="39" t="s">
        <v>1110</v>
      </c>
      <c r="B323" s="40" t="s">
        <v>1111</v>
      </c>
      <c r="C323" s="189" t="s">
        <v>1136</v>
      </c>
      <c r="D323" s="190" t="s">
        <v>1137</v>
      </c>
      <c r="E323" s="189" t="s">
        <v>1138</v>
      </c>
      <c r="F323" s="189" t="s">
        <v>1139</v>
      </c>
      <c r="G323" s="189" t="s">
        <v>1140</v>
      </c>
      <c r="H323" s="40" t="s">
        <v>1141</v>
      </c>
    </row>
    <row r="324" spans="1:8" ht="141.75" customHeight="1">
      <c r="A324" s="39" t="s">
        <v>1110</v>
      </c>
      <c r="B324" s="40" t="s">
        <v>1111</v>
      </c>
      <c r="C324" s="189" t="s">
        <v>1142</v>
      </c>
      <c r="D324" s="190" t="s">
        <v>1143</v>
      </c>
      <c r="E324" s="189" t="s">
        <v>755</v>
      </c>
      <c r="F324" s="189" t="s">
        <v>1144</v>
      </c>
      <c r="G324" s="189" t="s">
        <v>1145</v>
      </c>
      <c r="H324" s="40" t="s">
        <v>1146</v>
      </c>
    </row>
    <row r="325" spans="1:8" ht="129.75" customHeight="1">
      <c r="A325" s="39" t="s">
        <v>1110</v>
      </c>
      <c r="B325" s="40" t="s">
        <v>1111</v>
      </c>
      <c r="C325" s="189" t="s">
        <v>462</v>
      </c>
      <c r="D325" s="190" t="s">
        <v>1147</v>
      </c>
      <c r="E325" s="189" t="s">
        <v>755</v>
      </c>
      <c r="F325" s="189" t="s">
        <v>1148</v>
      </c>
      <c r="G325" s="189" t="s">
        <v>1149</v>
      </c>
      <c r="H325" s="40" t="s">
        <v>1150</v>
      </c>
    </row>
    <row r="326" spans="1:8" ht="99" customHeight="1">
      <c r="A326" s="39" t="s">
        <v>1110</v>
      </c>
      <c r="B326" s="40" t="s">
        <v>1111</v>
      </c>
      <c r="C326" s="172" t="s">
        <v>655</v>
      </c>
      <c r="D326" s="190" t="s">
        <v>710</v>
      </c>
      <c r="E326" s="189" t="s">
        <v>755</v>
      </c>
      <c r="F326" s="4" t="s">
        <v>1151</v>
      </c>
      <c r="G326" s="189" t="s">
        <v>1152</v>
      </c>
      <c r="H326" s="40" t="s">
        <v>31</v>
      </c>
    </row>
    <row r="327" spans="1:8" ht="99" customHeight="1">
      <c r="A327" s="39" t="s">
        <v>1110</v>
      </c>
      <c r="B327" s="40" t="s">
        <v>1153</v>
      </c>
      <c r="C327" s="189" t="s">
        <v>1154</v>
      </c>
      <c r="D327" s="190" t="str">
        <f>HYPERLINK("https://www.bogotajuridica.gov.co/sisjur/normas/Norma1.jsp?i=193378","Decreto Distrital 207 de 2026")</f>
        <v>Decreto Distrital 207 de 2026</v>
      </c>
      <c r="E327" s="189" t="s">
        <v>755</v>
      </c>
      <c r="F327" s="189" t="s">
        <v>1155</v>
      </c>
      <c r="G327" s="189" t="s">
        <v>1156</v>
      </c>
      <c r="H327" s="40" t="s">
        <v>1157</v>
      </c>
    </row>
    <row r="328" spans="1:8" ht="219.75" customHeight="1">
      <c r="A328" s="39" t="s">
        <v>1110</v>
      </c>
      <c r="B328" s="40" t="s">
        <v>1111</v>
      </c>
      <c r="C328" s="189" t="s">
        <v>1158</v>
      </c>
      <c r="D328" s="190" t="s">
        <v>1159</v>
      </c>
      <c r="E328" s="189" t="s">
        <v>1160</v>
      </c>
      <c r="F328" s="189" t="s">
        <v>1161</v>
      </c>
      <c r="G328" s="189" t="s">
        <v>1162</v>
      </c>
      <c r="H328" s="40" t="s">
        <v>31</v>
      </c>
    </row>
    <row r="329" spans="1:8" ht="234" customHeight="1">
      <c r="A329" s="39" t="s">
        <v>1110</v>
      </c>
      <c r="B329" s="40" t="s">
        <v>1111</v>
      </c>
      <c r="C329" s="189" t="s">
        <v>1163</v>
      </c>
      <c r="D329" s="190" t="s">
        <v>1164</v>
      </c>
      <c r="E329" s="189" t="s">
        <v>41</v>
      </c>
      <c r="F329" s="189" t="s">
        <v>1134</v>
      </c>
      <c r="G329" s="189" t="s">
        <v>1165</v>
      </c>
      <c r="H329" s="40" t="s">
        <v>31</v>
      </c>
    </row>
    <row r="330" spans="1:8" ht="155.25" customHeight="1">
      <c r="A330" s="39" t="s">
        <v>1110</v>
      </c>
      <c r="B330" s="40" t="s">
        <v>1111</v>
      </c>
      <c r="C330" s="189" t="s">
        <v>1166</v>
      </c>
      <c r="D330" s="190" t="s">
        <v>1167</v>
      </c>
      <c r="E330" s="189" t="s">
        <v>41</v>
      </c>
      <c r="F330" s="189" t="s">
        <v>1168</v>
      </c>
      <c r="G330" s="189" t="s">
        <v>1169</v>
      </c>
      <c r="H330" s="40" t="s">
        <v>1170</v>
      </c>
    </row>
    <row r="331" spans="1:8" ht="122.25" customHeight="1">
      <c r="A331" s="39" t="s">
        <v>1110</v>
      </c>
      <c r="B331" s="40" t="s">
        <v>1111</v>
      </c>
      <c r="C331" s="189" t="s">
        <v>1171</v>
      </c>
      <c r="D331" s="190" t="str">
        <f>HYPERLINK("https://www.alcaldiabogota.gov.co/sisjur/normas/Norma1.jsp?i=15386","Acuerdo Distrital 131 de 2004")</f>
        <v>Acuerdo Distrital 131 de 2004</v>
      </c>
      <c r="E331" s="189" t="s">
        <v>666</v>
      </c>
      <c r="F331" s="189" t="s">
        <v>1172</v>
      </c>
      <c r="G331" s="189" t="s">
        <v>1173</v>
      </c>
      <c r="H331" s="40" t="s">
        <v>1174</v>
      </c>
    </row>
    <row r="332" spans="1:8" ht="146.25" customHeight="1">
      <c r="A332" s="39" t="s">
        <v>1110</v>
      </c>
      <c r="B332" s="40" t="s">
        <v>1111</v>
      </c>
      <c r="C332" s="189" t="s">
        <v>1175</v>
      </c>
      <c r="D332" s="190" t="s">
        <v>1176</v>
      </c>
      <c r="E332" s="189" t="s">
        <v>1177</v>
      </c>
      <c r="F332" s="189" t="s">
        <v>589</v>
      </c>
      <c r="G332" s="189" t="s">
        <v>1178</v>
      </c>
      <c r="H332" s="40" t="s">
        <v>31</v>
      </c>
    </row>
    <row r="333" spans="1:8" ht="146.25" customHeight="1">
      <c r="A333" s="39" t="s">
        <v>1110</v>
      </c>
      <c r="B333" s="40" t="s">
        <v>1153</v>
      </c>
      <c r="C333" s="189" t="s">
        <v>1179</v>
      </c>
      <c r="D333" s="190" t="str">
        <f>HYPERLINK("https://sisjur.bogotajuridica.gov.co/sisjur/normas/Norma1.jsp?i=193598","Directiva 004 de 2026")</f>
        <v>Directiva 004 de 2026</v>
      </c>
      <c r="E333" s="189" t="s">
        <v>1180</v>
      </c>
      <c r="F333" s="189" t="s">
        <v>1181</v>
      </c>
      <c r="G333" s="189" t="s">
        <v>1182</v>
      </c>
      <c r="H333" s="40" t="s">
        <v>31</v>
      </c>
    </row>
    <row r="334" spans="1:8" ht="146.25" customHeight="1">
      <c r="A334" s="39" t="s">
        <v>1110</v>
      </c>
      <c r="B334" s="40" t="s">
        <v>1153</v>
      </c>
      <c r="C334" s="189" t="s">
        <v>1183</v>
      </c>
      <c r="D334" s="191" t="str">
        <f>HYPERLINK("https://www.participacionbogota.gov.co/transparencia/informacion-de-planeacion/plan-estrategico-de-comunicaciones","Plan Estratégico de Comunicaciones IDPAC 2024-2027")</f>
        <v>Plan Estratégico de Comunicaciones IDPAC 2024-2027</v>
      </c>
      <c r="E334" s="189" t="s">
        <v>1184</v>
      </c>
      <c r="F334" s="189" t="s">
        <v>1185</v>
      </c>
      <c r="G334" s="189" t="s">
        <v>1186</v>
      </c>
      <c r="H334" s="40" t="s">
        <v>31</v>
      </c>
    </row>
    <row r="335" spans="1:8" ht="146.25" customHeight="1">
      <c r="A335" s="39" t="s">
        <v>1110</v>
      </c>
      <c r="B335" s="40" t="s">
        <v>1111</v>
      </c>
      <c r="C335" s="189" t="s">
        <v>1187</v>
      </c>
      <c r="D335" s="27" t="s">
        <v>1188</v>
      </c>
      <c r="E335" s="189" t="s">
        <v>1189</v>
      </c>
      <c r="F335" s="46" t="s">
        <v>1190</v>
      </c>
      <c r="G335" s="46" t="s">
        <v>1191</v>
      </c>
      <c r="H335" s="40" t="s">
        <v>1192</v>
      </c>
    </row>
    <row r="336" spans="1:8" ht="146.25" customHeight="1">
      <c r="A336" s="39" t="s">
        <v>1110</v>
      </c>
      <c r="B336" s="40" t="s">
        <v>1111</v>
      </c>
      <c r="C336" s="189" t="s">
        <v>1193</v>
      </c>
      <c r="D336" s="47" t="s">
        <v>1194</v>
      </c>
      <c r="E336" s="189" t="s">
        <v>755</v>
      </c>
      <c r="F336" s="46" t="s">
        <v>1195</v>
      </c>
      <c r="G336" s="46" t="s">
        <v>1196</v>
      </c>
      <c r="H336" s="48" t="s">
        <v>1197</v>
      </c>
    </row>
    <row r="337" spans="1:8" ht="146.25" customHeight="1">
      <c r="A337" s="39" t="s">
        <v>1110</v>
      </c>
      <c r="B337" s="40" t="s">
        <v>1111</v>
      </c>
      <c r="C337" s="189" t="s">
        <v>1198</v>
      </c>
      <c r="D337" s="190" t="s">
        <v>1199</v>
      </c>
      <c r="E337" s="189" t="s">
        <v>1200</v>
      </c>
      <c r="F337" s="189" t="s">
        <v>1201</v>
      </c>
      <c r="G337" s="189" t="s">
        <v>1202</v>
      </c>
      <c r="H337" s="40" t="s">
        <v>1203</v>
      </c>
    </row>
    <row r="338" spans="1:8" ht="146.25" customHeight="1">
      <c r="A338" s="167" t="s">
        <v>1204</v>
      </c>
      <c r="B338" s="151" t="s">
        <v>1205</v>
      </c>
      <c r="C338" s="152" t="s">
        <v>1206</v>
      </c>
      <c r="D338" s="192" t="s">
        <v>1207</v>
      </c>
      <c r="E338" s="152" t="s">
        <v>722</v>
      </c>
      <c r="F338" s="152" t="s">
        <v>1208</v>
      </c>
      <c r="G338" s="152" t="s">
        <v>1209</v>
      </c>
      <c r="H338" s="151" t="s">
        <v>31</v>
      </c>
    </row>
    <row r="339" spans="1:8" ht="146.25" customHeight="1">
      <c r="A339" s="167" t="s">
        <v>1204</v>
      </c>
      <c r="B339" s="151" t="s">
        <v>1205</v>
      </c>
      <c r="C339" s="152" t="s">
        <v>1210</v>
      </c>
      <c r="D339" s="14" t="s">
        <v>1211</v>
      </c>
      <c r="E339" s="193" t="s">
        <v>1212</v>
      </c>
      <c r="F339" s="152" t="s">
        <v>24</v>
      </c>
      <c r="G339" s="152" t="s">
        <v>1209</v>
      </c>
      <c r="H339" s="151" t="s">
        <v>31</v>
      </c>
    </row>
    <row r="340" spans="1:8" ht="146.25" customHeight="1">
      <c r="A340" s="167" t="s">
        <v>1204</v>
      </c>
      <c r="B340" s="151" t="s">
        <v>1205</v>
      </c>
      <c r="C340" s="152" t="s">
        <v>1213</v>
      </c>
      <c r="D340" s="194" t="s">
        <v>81</v>
      </c>
      <c r="E340" s="152" t="s">
        <v>23</v>
      </c>
      <c r="F340" s="152" t="s">
        <v>1214</v>
      </c>
      <c r="G340" s="152" t="s">
        <v>1215</v>
      </c>
      <c r="H340" s="151" t="s">
        <v>31</v>
      </c>
    </row>
    <row r="341" spans="1:8" ht="110.25" customHeight="1">
      <c r="A341" s="167" t="s">
        <v>1204</v>
      </c>
      <c r="B341" s="151" t="s">
        <v>1205</v>
      </c>
      <c r="C341" s="152" t="s">
        <v>1216</v>
      </c>
      <c r="D341" s="195" t="s">
        <v>904</v>
      </c>
      <c r="E341" s="166" t="s">
        <v>23</v>
      </c>
      <c r="F341" s="152" t="s">
        <v>24</v>
      </c>
      <c r="G341" s="152" t="s">
        <v>1209</v>
      </c>
      <c r="H341" s="151" t="s">
        <v>31</v>
      </c>
    </row>
    <row r="342" spans="1:8" ht="110.25" customHeight="1">
      <c r="A342" s="167" t="s">
        <v>1204</v>
      </c>
      <c r="B342" s="151" t="s">
        <v>1205</v>
      </c>
      <c r="C342" s="152" t="s">
        <v>1217</v>
      </c>
      <c r="D342" s="196" t="s">
        <v>1218</v>
      </c>
      <c r="E342" s="193" t="s">
        <v>23</v>
      </c>
      <c r="F342" s="152" t="s">
        <v>1219</v>
      </c>
      <c r="G342" s="152" t="s">
        <v>1220</v>
      </c>
      <c r="H342" s="151" t="s">
        <v>1221</v>
      </c>
    </row>
    <row r="343" spans="1:8" ht="110.25" customHeight="1">
      <c r="A343" s="167" t="s">
        <v>1204</v>
      </c>
      <c r="B343" s="151" t="s">
        <v>1205</v>
      </c>
      <c r="C343" s="152" t="s">
        <v>1222</v>
      </c>
      <c r="D343" s="197" t="s">
        <v>1223</v>
      </c>
      <c r="E343" s="166" t="s">
        <v>23</v>
      </c>
      <c r="F343" s="152" t="s">
        <v>1224</v>
      </c>
      <c r="G343" s="152" t="s">
        <v>1225</v>
      </c>
      <c r="H343" s="151" t="s">
        <v>31</v>
      </c>
    </row>
    <row r="344" spans="1:8" ht="110.25" customHeight="1">
      <c r="A344" s="167" t="s">
        <v>1204</v>
      </c>
      <c r="B344" s="151" t="s">
        <v>1205</v>
      </c>
      <c r="C344" s="152" t="s">
        <v>1226</v>
      </c>
      <c r="D344" s="194" t="s">
        <v>899</v>
      </c>
      <c r="E344" s="152" t="s">
        <v>23</v>
      </c>
      <c r="F344" s="152" t="s">
        <v>1227</v>
      </c>
      <c r="G344" s="152" t="s">
        <v>1228</v>
      </c>
      <c r="H344" s="151" t="s">
        <v>31</v>
      </c>
    </row>
    <row r="345" spans="1:8" ht="110.25" customHeight="1">
      <c r="A345" s="167" t="s">
        <v>1204</v>
      </c>
      <c r="B345" s="151" t="s">
        <v>1205</v>
      </c>
      <c r="C345" s="152" t="s">
        <v>1229</v>
      </c>
      <c r="D345" s="196" t="s">
        <v>1230</v>
      </c>
      <c r="E345" s="193" t="s">
        <v>23</v>
      </c>
      <c r="F345" s="152" t="s">
        <v>1231</v>
      </c>
      <c r="G345" s="152" t="s">
        <v>1232</v>
      </c>
      <c r="H345" s="151" t="s">
        <v>31</v>
      </c>
    </row>
    <row r="346" spans="1:8" ht="110.25" customHeight="1">
      <c r="A346" s="167" t="s">
        <v>1204</v>
      </c>
      <c r="B346" s="151" t="s">
        <v>1205</v>
      </c>
      <c r="C346" s="152" t="s">
        <v>1233</v>
      </c>
      <c r="D346" s="192" t="s">
        <v>122</v>
      </c>
      <c r="E346" s="152" t="s">
        <v>584</v>
      </c>
      <c r="F346" s="152" t="s">
        <v>1234</v>
      </c>
      <c r="G346" s="152" t="s">
        <v>1215</v>
      </c>
      <c r="H346" s="151" t="s">
        <v>31</v>
      </c>
    </row>
    <row r="347" spans="1:8" ht="110.25" customHeight="1">
      <c r="A347" s="167" t="s">
        <v>1204</v>
      </c>
      <c r="B347" s="151" t="s">
        <v>1205</v>
      </c>
      <c r="C347" s="152" t="s">
        <v>1235</v>
      </c>
      <c r="D347" s="192" t="s">
        <v>1236</v>
      </c>
      <c r="E347" s="152" t="s">
        <v>880</v>
      </c>
      <c r="F347" s="152" t="s">
        <v>1237</v>
      </c>
      <c r="G347" s="152" t="s">
        <v>1215</v>
      </c>
      <c r="H347" s="151" t="s">
        <v>31</v>
      </c>
    </row>
    <row r="348" spans="1:8" ht="110.25" customHeight="1">
      <c r="A348" s="143" t="s">
        <v>1204</v>
      </c>
      <c r="B348" s="144" t="s">
        <v>1205</v>
      </c>
      <c r="C348" s="193" t="s">
        <v>129</v>
      </c>
      <c r="D348" s="192" t="s">
        <v>130</v>
      </c>
      <c r="E348" s="193" t="s">
        <v>880</v>
      </c>
      <c r="F348" s="193" t="s">
        <v>1238</v>
      </c>
      <c r="G348" s="193" t="s">
        <v>1215</v>
      </c>
      <c r="H348" s="144" t="s">
        <v>1239</v>
      </c>
    </row>
    <row r="349" spans="1:8" ht="110.25" customHeight="1">
      <c r="A349" s="167" t="s">
        <v>1204</v>
      </c>
      <c r="B349" s="151" t="s">
        <v>1205</v>
      </c>
      <c r="C349" s="152" t="s">
        <v>1240</v>
      </c>
      <c r="D349" s="195" t="s">
        <v>1241</v>
      </c>
      <c r="E349" s="152" t="s">
        <v>880</v>
      </c>
      <c r="F349" s="152" t="s">
        <v>1242</v>
      </c>
      <c r="G349" s="152" t="s">
        <v>1209</v>
      </c>
      <c r="H349" s="151" t="s">
        <v>31</v>
      </c>
    </row>
    <row r="350" spans="1:8" ht="110.25" customHeight="1">
      <c r="A350" s="167" t="s">
        <v>1204</v>
      </c>
      <c r="B350" s="151" t="s">
        <v>1205</v>
      </c>
      <c r="C350" s="152" t="s">
        <v>1243</v>
      </c>
      <c r="D350" s="195" t="s">
        <v>1244</v>
      </c>
      <c r="E350" s="166" t="s">
        <v>880</v>
      </c>
      <c r="F350" s="152" t="s">
        <v>1245</v>
      </c>
      <c r="G350" s="152" t="s">
        <v>1232</v>
      </c>
      <c r="H350" s="151" t="s">
        <v>31</v>
      </c>
    </row>
    <row r="351" spans="1:8" ht="110.25" customHeight="1">
      <c r="A351" s="167" t="s">
        <v>1204</v>
      </c>
      <c r="B351" s="151" t="s">
        <v>1205</v>
      </c>
      <c r="C351" s="152" t="s">
        <v>1246</v>
      </c>
      <c r="D351" s="198" t="s">
        <v>1247</v>
      </c>
      <c r="E351" s="193" t="s">
        <v>880</v>
      </c>
      <c r="F351" s="152" t="s">
        <v>1248</v>
      </c>
      <c r="G351" s="152" t="s">
        <v>1209</v>
      </c>
      <c r="H351" s="151" t="s">
        <v>31</v>
      </c>
    </row>
    <row r="352" spans="1:8" ht="110.25" customHeight="1">
      <c r="A352" s="167" t="s">
        <v>1204</v>
      </c>
      <c r="B352" s="151" t="s">
        <v>1205</v>
      </c>
      <c r="C352" s="152" t="s">
        <v>1249</v>
      </c>
      <c r="D352" s="197" t="s">
        <v>1250</v>
      </c>
      <c r="E352" s="166" t="s">
        <v>880</v>
      </c>
      <c r="F352" s="152" t="s">
        <v>1251</v>
      </c>
      <c r="G352" s="152" t="s">
        <v>1252</v>
      </c>
      <c r="H352" s="151" t="s">
        <v>31</v>
      </c>
    </row>
    <row r="353" spans="1:8" ht="110.25" customHeight="1">
      <c r="A353" s="167" t="s">
        <v>1204</v>
      </c>
      <c r="B353" s="151" t="s">
        <v>1205</v>
      </c>
      <c r="C353" s="152" t="s">
        <v>981</v>
      </c>
      <c r="D353" s="198" t="s">
        <v>982</v>
      </c>
      <c r="E353" s="193" t="s">
        <v>880</v>
      </c>
      <c r="F353" s="152" t="s">
        <v>1253</v>
      </c>
      <c r="G353" s="152" t="s">
        <v>1215</v>
      </c>
      <c r="H353" s="151" t="s">
        <v>31</v>
      </c>
    </row>
    <row r="354" spans="1:8" ht="110.25" customHeight="1">
      <c r="A354" s="167" t="s">
        <v>1204</v>
      </c>
      <c r="B354" s="151" t="s">
        <v>1205</v>
      </c>
      <c r="C354" s="152" t="s">
        <v>1254</v>
      </c>
      <c r="D354" s="192" t="s">
        <v>1255</v>
      </c>
      <c r="E354" s="152" t="s">
        <v>880</v>
      </c>
      <c r="F354" s="152" t="s">
        <v>1256</v>
      </c>
      <c r="G354" s="152" t="s">
        <v>1209</v>
      </c>
      <c r="H354" s="151" t="s">
        <v>31</v>
      </c>
    </row>
    <row r="355" spans="1:8" ht="110.25" customHeight="1">
      <c r="A355" s="167" t="s">
        <v>1204</v>
      </c>
      <c r="B355" s="151" t="s">
        <v>1205</v>
      </c>
      <c r="C355" s="152" t="s">
        <v>1257</v>
      </c>
      <c r="D355" s="192" t="s">
        <v>1258</v>
      </c>
      <c r="E355" s="152" t="s">
        <v>1138</v>
      </c>
      <c r="F355" s="152" t="s">
        <v>1259</v>
      </c>
      <c r="G355" s="152" t="s">
        <v>1215</v>
      </c>
      <c r="H355" s="151" t="s">
        <v>31</v>
      </c>
    </row>
    <row r="356" spans="1:8" ht="110.25" customHeight="1">
      <c r="A356" s="199" t="s">
        <v>1204</v>
      </c>
      <c r="B356" s="200" t="s">
        <v>1205</v>
      </c>
      <c r="C356" s="154" t="s">
        <v>1260</v>
      </c>
      <c r="D356" s="153" t="s">
        <v>1261</v>
      </c>
      <c r="E356" s="108" t="s">
        <v>1138</v>
      </c>
      <c r="F356" s="152" t="s">
        <v>1262</v>
      </c>
      <c r="G356" s="152" t="s">
        <v>1215</v>
      </c>
      <c r="H356" s="151" t="s">
        <v>31</v>
      </c>
    </row>
    <row r="357" spans="1:8" ht="110.25" customHeight="1">
      <c r="A357" s="49" t="s">
        <v>1204</v>
      </c>
      <c r="B357" s="50" t="s">
        <v>1205</v>
      </c>
      <c r="C357" s="32" t="s">
        <v>462</v>
      </c>
      <c r="D357" s="27" t="s">
        <v>463</v>
      </c>
      <c r="E357" s="28" t="s">
        <v>578</v>
      </c>
      <c r="F357" s="32" t="s">
        <v>1263</v>
      </c>
      <c r="G357" s="32" t="s">
        <v>1215</v>
      </c>
      <c r="H357" s="151" t="s">
        <v>31</v>
      </c>
    </row>
    <row r="358" spans="1:8" ht="110.25" customHeight="1">
      <c r="A358" s="167" t="s">
        <v>1204</v>
      </c>
      <c r="B358" s="151" t="s">
        <v>1205</v>
      </c>
      <c r="C358" s="152" t="s">
        <v>1264</v>
      </c>
      <c r="D358" s="197" t="s">
        <v>1265</v>
      </c>
      <c r="E358" s="166" t="s">
        <v>1180</v>
      </c>
      <c r="F358" s="152" t="s">
        <v>1266</v>
      </c>
      <c r="G358" s="152" t="s">
        <v>1267</v>
      </c>
      <c r="H358" s="151" t="s">
        <v>31</v>
      </c>
    </row>
    <row r="359" spans="1:8" ht="110.25" customHeight="1">
      <c r="A359" s="143" t="s">
        <v>1204</v>
      </c>
      <c r="B359" s="144" t="s">
        <v>1205</v>
      </c>
      <c r="C359" s="193" t="s">
        <v>1268</v>
      </c>
      <c r="D359" s="201" t="s">
        <v>1269</v>
      </c>
      <c r="E359" s="193" t="s">
        <v>1270</v>
      </c>
      <c r="F359" s="193" t="s">
        <v>24</v>
      </c>
      <c r="G359" s="193" t="s">
        <v>1271</v>
      </c>
      <c r="H359" s="144" t="s">
        <v>1272</v>
      </c>
    </row>
    <row r="360" spans="1:8" ht="152.25" customHeight="1">
      <c r="A360" s="143" t="s">
        <v>1204</v>
      </c>
      <c r="B360" s="144" t="s">
        <v>1205</v>
      </c>
      <c r="C360" s="193" t="s">
        <v>1273</v>
      </c>
      <c r="D360" s="201" t="s">
        <v>1274</v>
      </c>
      <c r="E360" s="193" t="s">
        <v>364</v>
      </c>
      <c r="F360" s="193" t="s">
        <v>24</v>
      </c>
      <c r="G360" s="193" t="s">
        <v>1275</v>
      </c>
      <c r="H360" s="144" t="s">
        <v>1276</v>
      </c>
    </row>
    <row r="361" spans="1:8" ht="154.5" customHeight="1">
      <c r="A361" s="167" t="s">
        <v>1204</v>
      </c>
      <c r="B361" s="151" t="s">
        <v>1205</v>
      </c>
      <c r="C361" s="152" t="s">
        <v>1277</v>
      </c>
      <c r="D361" s="201" t="s">
        <v>1278</v>
      </c>
      <c r="E361" s="166" t="s">
        <v>1279</v>
      </c>
      <c r="F361" s="152" t="s">
        <v>1280</v>
      </c>
      <c r="G361" s="152" t="s">
        <v>1215</v>
      </c>
      <c r="H361" s="151" t="s">
        <v>31</v>
      </c>
    </row>
    <row r="362" spans="1:8" ht="110.25" customHeight="1">
      <c r="A362" s="143" t="s">
        <v>1204</v>
      </c>
      <c r="B362" s="144" t="s">
        <v>1205</v>
      </c>
      <c r="C362" s="193" t="s">
        <v>1281</v>
      </c>
      <c r="D362" s="201" t="s">
        <v>1282</v>
      </c>
      <c r="E362" s="84" t="s">
        <v>1270</v>
      </c>
      <c r="F362" s="193" t="s">
        <v>1283</v>
      </c>
      <c r="G362" s="193" t="s">
        <v>1215</v>
      </c>
      <c r="H362" s="144" t="s">
        <v>1215</v>
      </c>
    </row>
    <row r="363" spans="1:8" ht="110.25" customHeight="1">
      <c r="A363" s="199" t="s">
        <v>1204</v>
      </c>
      <c r="B363" s="200" t="s">
        <v>1205</v>
      </c>
      <c r="C363" s="154" t="s">
        <v>1284</v>
      </c>
      <c r="D363" s="202" t="s">
        <v>1285</v>
      </c>
      <c r="E363" s="203" t="s">
        <v>1286</v>
      </c>
      <c r="F363" s="154" t="s">
        <v>24</v>
      </c>
      <c r="G363" s="154" t="s">
        <v>1215</v>
      </c>
      <c r="H363" s="200" t="s">
        <v>31</v>
      </c>
    </row>
    <row r="364" spans="1:8" ht="139.5" customHeight="1">
      <c r="A364" s="167" t="s">
        <v>1204</v>
      </c>
      <c r="B364" s="151" t="s">
        <v>1205</v>
      </c>
      <c r="C364" s="152" t="s">
        <v>1287</v>
      </c>
      <c r="D364" s="192" t="s">
        <v>71</v>
      </c>
      <c r="E364" s="152" t="s">
        <v>72</v>
      </c>
      <c r="F364" s="152" t="s">
        <v>1288</v>
      </c>
      <c r="G364" s="152" t="s">
        <v>1215</v>
      </c>
      <c r="H364" s="151" t="s">
        <v>31</v>
      </c>
    </row>
    <row r="365" spans="1:8" ht="110.25" customHeight="1">
      <c r="A365" s="22" t="s">
        <v>1204</v>
      </c>
      <c r="B365" s="23" t="s">
        <v>1205</v>
      </c>
      <c r="C365" s="24" t="s">
        <v>1289</v>
      </c>
      <c r="D365" s="25" t="s">
        <v>1290</v>
      </c>
      <c r="E365" s="24" t="s">
        <v>1291</v>
      </c>
      <c r="F365" s="24" t="s">
        <v>1292</v>
      </c>
      <c r="G365" s="24" t="s">
        <v>1293</v>
      </c>
      <c r="H365" s="23" t="s">
        <v>31</v>
      </c>
    </row>
    <row r="366" spans="1:8" ht="110.25" customHeight="1">
      <c r="A366" s="143" t="s">
        <v>1204</v>
      </c>
      <c r="B366" s="144" t="s">
        <v>1205</v>
      </c>
      <c r="C366" s="193" t="s">
        <v>1294</v>
      </c>
      <c r="D366" s="201" t="s">
        <v>1295</v>
      </c>
      <c r="E366" s="204" t="s">
        <v>1296</v>
      </c>
      <c r="F366" s="193" t="s">
        <v>24</v>
      </c>
      <c r="G366" s="193" t="s">
        <v>1297</v>
      </c>
      <c r="H366" s="144" t="s">
        <v>1298</v>
      </c>
    </row>
    <row r="367" spans="1:8" ht="110.25" customHeight="1">
      <c r="A367" s="85" t="s">
        <v>1204</v>
      </c>
      <c r="B367" s="86" t="s">
        <v>1205</v>
      </c>
      <c r="C367" s="84" t="s">
        <v>1299</v>
      </c>
      <c r="D367" s="51" t="s">
        <v>1300</v>
      </c>
      <c r="E367" s="84" t="s">
        <v>1301</v>
      </c>
      <c r="F367" s="84" t="s">
        <v>1302</v>
      </c>
      <c r="G367" s="84" t="s">
        <v>1209</v>
      </c>
      <c r="H367" s="144" t="s">
        <v>31</v>
      </c>
    </row>
    <row r="368" spans="1:8" ht="120.75" customHeight="1">
      <c r="A368" s="167" t="s">
        <v>1303</v>
      </c>
      <c r="B368" s="151" t="s">
        <v>1304</v>
      </c>
      <c r="C368" s="193" t="s">
        <v>1305</v>
      </c>
      <c r="D368" s="196" t="s">
        <v>1306</v>
      </c>
      <c r="E368" s="193" t="s">
        <v>722</v>
      </c>
      <c r="F368" s="193" t="s">
        <v>1307</v>
      </c>
      <c r="G368" s="205" t="s">
        <v>1308</v>
      </c>
      <c r="H368" s="50" t="s">
        <v>31</v>
      </c>
    </row>
    <row r="369" spans="1:8" ht="120.75" customHeight="1">
      <c r="A369" s="199" t="s">
        <v>1303</v>
      </c>
      <c r="B369" s="200" t="s">
        <v>1309</v>
      </c>
      <c r="C369" s="204" t="s">
        <v>1310</v>
      </c>
      <c r="D369" s="206" t="s">
        <v>1311</v>
      </c>
      <c r="E369" s="193" t="s">
        <v>584</v>
      </c>
      <c r="F369" s="204" t="s">
        <v>1312</v>
      </c>
      <c r="G369" s="205" t="s">
        <v>1308</v>
      </c>
      <c r="H369" s="50" t="s">
        <v>31</v>
      </c>
    </row>
    <row r="370" spans="1:8" ht="120.75" customHeight="1">
      <c r="A370" s="49" t="s">
        <v>1303</v>
      </c>
      <c r="B370" s="50" t="s">
        <v>1309</v>
      </c>
      <c r="C370" s="32" t="s">
        <v>1313</v>
      </c>
      <c r="D370" s="52" t="s">
        <v>1314</v>
      </c>
      <c r="E370" s="32" t="s">
        <v>584</v>
      </c>
      <c r="F370" s="32" t="s">
        <v>1315</v>
      </c>
      <c r="G370" s="32" t="s">
        <v>1308</v>
      </c>
      <c r="H370" s="50" t="s">
        <v>31</v>
      </c>
    </row>
    <row r="371" spans="1:8" ht="120.75" customHeight="1">
      <c r="A371" s="49" t="s">
        <v>1303</v>
      </c>
      <c r="B371" s="50" t="s">
        <v>1309</v>
      </c>
      <c r="C371" s="32" t="s">
        <v>1316</v>
      </c>
      <c r="D371" s="31" t="s">
        <v>448</v>
      </c>
      <c r="E371" s="32" t="s">
        <v>584</v>
      </c>
      <c r="F371" s="32" t="s">
        <v>24</v>
      </c>
      <c r="G371" s="32" t="s">
        <v>1308</v>
      </c>
      <c r="H371" s="50" t="s">
        <v>31</v>
      </c>
    </row>
    <row r="372" spans="1:8" ht="120.75" customHeight="1">
      <c r="A372" s="167" t="s">
        <v>1303</v>
      </c>
      <c r="B372" s="151" t="s">
        <v>1309</v>
      </c>
      <c r="C372" s="193" t="s">
        <v>1317</v>
      </c>
      <c r="D372" s="196" t="s">
        <v>1318</v>
      </c>
      <c r="E372" s="193" t="s">
        <v>584</v>
      </c>
      <c r="F372" s="193" t="s">
        <v>1319</v>
      </c>
      <c r="G372" s="205" t="s">
        <v>1308</v>
      </c>
      <c r="H372" s="50" t="s">
        <v>31</v>
      </c>
    </row>
    <row r="373" spans="1:8" ht="120.75" customHeight="1">
      <c r="A373" s="167" t="s">
        <v>1303</v>
      </c>
      <c r="B373" s="151" t="s">
        <v>1309</v>
      </c>
      <c r="C373" s="193" t="s">
        <v>1320</v>
      </c>
      <c r="D373" s="198" t="s">
        <v>458</v>
      </c>
      <c r="E373" s="193" t="s">
        <v>584</v>
      </c>
      <c r="F373" s="193" t="s">
        <v>24</v>
      </c>
      <c r="G373" s="205" t="s">
        <v>1308</v>
      </c>
      <c r="H373" s="149" t="s">
        <v>31</v>
      </c>
    </row>
    <row r="374" spans="1:8" ht="120.75" customHeight="1">
      <c r="A374" s="199" t="s">
        <v>1303</v>
      </c>
      <c r="B374" s="200" t="s">
        <v>1309</v>
      </c>
      <c r="C374" s="204" t="s">
        <v>1321</v>
      </c>
      <c r="D374" s="150" t="s">
        <v>1322</v>
      </c>
      <c r="E374" s="204" t="s">
        <v>584</v>
      </c>
      <c r="F374" s="204" t="s">
        <v>24</v>
      </c>
      <c r="G374" s="207" t="s">
        <v>1308</v>
      </c>
      <c r="H374" s="156" t="s">
        <v>31</v>
      </c>
    </row>
    <row r="375" spans="1:8" ht="120.75" customHeight="1">
      <c r="A375" s="199" t="s">
        <v>1303</v>
      </c>
      <c r="B375" s="200" t="s">
        <v>1309</v>
      </c>
      <c r="C375" s="204" t="s">
        <v>1323</v>
      </c>
      <c r="D375" s="206" t="s">
        <v>1324</v>
      </c>
      <c r="E375" s="204" t="s">
        <v>584</v>
      </c>
      <c r="F375" s="204" t="s">
        <v>1325</v>
      </c>
      <c r="G375" s="207" t="s">
        <v>1308</v>
      </c>
      <c r="H375" s="208" t="s">
        <v>31</v>
      </c>
    </row>
    <row r="376" spans="1:8" ht="120.75" customHeight="1">
      <c r="A376" s="49" t="s">
        <v>1303</v>
      </c>
      <c r="B376" s="50" t="s">
        <v>1309</v>
      </c>
      <c r="C376" s="146" t="s">
        <v>1326</v>
      </c>
      <c r="D376" s="53" t="s">
        <v>1327</v>
      </c>
      <c r="E376" s="32" t="s">
        <v>755</v>
      </c>
      <c r="F376" s="146" t="s">
        <v>1328</v>
      </c>
      <c r="G376" s="146" t="s">
        <v>1308</v>
      </c>
      <c r="H376" s="50" t="s">
        <v>31</v>
      </c>
    </row>
    <row r="377" spans="1:8" ht="120.75" customHeight="1">
      <c r="A377" s="87" t="s">
        <v>1303</v>
      </c>
      <c r="B377" s="88" t="s">
        <v>1309</v>
      </c>
      <c r="C377" s="89" t="s">
        <v>1329</v>
      </c>
      <c r="D377" s="15" t="s">
        <v>1330</v>
      </c>
      <c r="E377" s="90" t="s">
        <v>1331</v>
      </c>
      <c r="F377" s="89" t="s">
        <v>1332</v>
      </c>
      <c r="G377" s="91" t="s">
        <v>1308</v>
      </c>
      <c r="H377" s="92" t="s">
        <v>31</v>
      </c>
    </row>
    <row r="378" spans="1:8" ht="120.75" customHeight="1">
      <c r="A378" s="49" t="s">
        <v>1303</v>
      </c>
      <c r="B378" s="50" t="s">
        <v>1309</v>
      </c>
      <c r="C378" s="32" t="s">
        <v>1333</v>
      </c>
      <c r="D378" s="52" t="s">
        <v>1334</v>
      </c>
      <c r="E378" s="32" t="s">
        <v>755</v>
      </c>
      <c r="F378" s="32" t="s">
        <v>24</v>
      </c>
      <c r="G378" s="32" t="s">
        <v>1308</v>
      </c>
      <c r="H378" s="50" t="s">
        <v>31</v>
      </c>
    </row>
    <row r="379" spans="1:8" ht="120.75" customHeight="1">
      <c r="A379" s="199" t="s">
        <v>1303</v>
      </c>
      <c r="B379" s="200" t="s">
        <v>1309</v>
      </c>
      <c r="C379" s="204" t="s">
        <v>1335</v>
      </c>
      <c r="D379" s="206" t="s">
        <v>1336</v>
      </c>
      <c r="E379" s="204" t="s">
        <v>1337</v>
      </c>
      <c r="F379" s="204" t="s">
        <v>589</v>
      </c>
      <c r="G379" s="205" t="s">
        <v>1308</v>
      </c>
      <c r="H379" s="149" t="s">
        <v>31</v>
      </c>
    </row>
    <row r="380" spans="1:8" ht="120.75" customHeight="1">
      <c r="A380" s="199" t="s">
        <v>1303</v>
      </c>
      <c r="B380" s="200" t="s">
        <v>1309</v>
      </c>
      <c r="C380" s="204" t="s">
        <v>1338</v>
      </c>
      <c r="D380" s="206" t="s">
        <v>1085</v>
      </c>
      <c r="E380" s="204" t="s">
        <v>669</v>
      </c>
      <c r="F380" s="204" t="s">
        <v>1339</v>
      </c>
      <c r="G380" s="207" t="s">
        <v>1308</v>
      </c>
      <c r="H380" s="50" t="s">
        <v>31</v>
      </c>
    </row>
    <row r="381" spans="1:8" ht="106.5" customHeight="1">
      <c r="A381" s="49" t="s">
        <v>1303</v>
      </c>
      <c r="B381" s="50" t="s">
        <v>1309</v>
      </c>
      <c r="C381" s="146" t="s">
        <v>1340</v>
      </c>
      <c r="D381" s="53" t="s">
        <v>1341</v>
      </c>
      <c r="E381" s="146" t="s">
        <v>669</v>
      </c>
      <c r="F381" s="146" t="s">
        <v>1342</v>
      </c>
      <c r="G381" s="146" t="s">
        <v>1308</v>
      </c>
      <c r="H381" s="50" t="s">
        <v>31</v>
      </c>
    </row>
    <row r="382" spans="1:8" ht="127.5" customHeight="1">
      <c r="A382" s="163" t="s">
        <v>1343</v>
      </c>
      <c r="B382" s="164" t="s">
        <v>1344</v>
      </c>
      <c r="C382" s="166" t="s">
        <v>1345</v>
      </c>
      <c r="D382" s="197" t="s">
        <v>1207</v>
      </c>
      <c r="E382" s="166" t="s">
        <v>722</v>
      </c>
      <c r="F382" s="166" t="s">
        <v>24</v>
      </c>
      <c r="G382" s="166" t="s">
        <v>1346</v>
      </c>
      <c r="H382" s="164" t="s">
        <v>31</v>
      </c>
    </row>
    <row r="383" spans="1:8" ht="165.75" customHeight="1">
      <c r="A383" s="163" t="s">
        <v>1343</v>
      </c>
      <c r="B383" s="164" t="s">
        <v>1344</v>
      </c>
      <c r="C383" s="108" t="s">
        <v>1347</v>
      </c>
      <c r="D383" s="201" t="str">
        <f>HYPERLINK("https://www.oas.org/es/sla/ddi/docs/tratados_multilaterales_interamericanos_b-58_contra_corrupcion.pdf","Ley 412 de 1997 y Convención Interamericana contra la Corrupción")</f>
        <v>Ley 412 de 1997 y Convención Interamericana contra la Corrupción</v>
      </c>
      <c r="E383" s="108" t="s">
        <v>1348</v>
      </c>
      <c r="F383" s="108" t="s">
        <v>1349</v>
      </c>
      <c r="G383" s="166" t="s">
        <v>1350</v>
      </c>
      <c r="H383" s="164" t="s">
        <v>31</v>
      </c>
    </row>
    <row r="384" spans="1:8" ht="143.25" customHeight="1">
      <c r="A384" s="163" t="s">
        <v>1343</v>
      </c>
      <c r="B384" s="209" t="s">
        <v>1344</v>
      </c>
      <c r="C384" s="93" t="s">
        <v>1351</v>
      </c>
      <c r="D384" s="201" t="str">
        <f>HYPERLINK("https://www.funcionpublica.gov.co/eva/gestornormativo/norma.php?i=17079","Ley 970 de 2005")</f>
        <v>Ley 970 de 2005</v>
      </c>
      <c r="E384" s="93" t="s">
        <v>1352</v>
      </c>
      <c r="F384" s="93" t="s">
        <v>1353</v>
      </c>
      <c r="G384" s="165" t="s">
        <v>1350</v>
      </c>
      <c r="H384" s="164" t="s">
        <v>31</v>
      </c>
    </row>
    <row r="385" spans="1:8" ht="143.25" customHeight="1">
      <c r="A385" s="163" t="s">
        <v>1343</v>
      </c>
      <c r="B385" s="164" t="s">
        <v>1344</v>
      </c>
      <c r="C385" s="166" t="s">
        <v>1354</v>
      </c>
      <c r="D385" s="210" t="s">
        <v>88</v>
      </c>
      <c r="E385" s="166" t="s">
        <v>584</v>
      </c>
      <c r="F385" s="166" t="s">
        <v>1355</v>
      </c>
      <c r="G385" s="166" t="s">
        <v>586</v>
      </c>
      <c r="H385" s="164" t="s">
        <v>31</v>
      </c>
    </row>
    <row r="386" spans="1:8" ht="143.25" customHeight="1">
      <c r="A386" s="163" t="s">
        <v>1343</v>
      </c>
      <c r="B386" s="164" t="s">
        <v>1344</v>
      </c>
      <c r="C386" s="166" t="s">
        <v>1356</v>
      </c>
      <c r="D386" s="197" t="s">
        <v>592</v>
      </c>
      <c r="E386" s="166" t="s">
        <v>584</v>
      </c>
      <c r="F386" s="166" t="s">
        <v>24</v>
      </c>
      <c r="G386" s="166" t="s">
        <v>1357</v>
      </c>
      <c r="H386" s="164" t="s">
        <v>1358</v>
      </c>
    </row>
    <row r="387" spans="1:8" ht="143.25" customHeight="1">
      <c r="A387" s="163" t="s">
        <v>1343</v>
      </c>
      <c r="B387" s="164" t="s">
        <v>1344</v>
      </c>
      <c r="C387" s="166" t="s">
        <v>1359</v>
      </c>
      <c r="D387" s="197" t="s">
        <v>899</v>
      </c>
      <c r="E387" s="166" t="s">
        <v>584</v>
      </c>
      <c r="F387" s="166" t="s">
        <v>1360</v>
      </c>
      <c r="G387" s="166" t="s">
        <v>1361</v>
      </c>
      <c r="H387" s="164" t="s">
        <v>1362</v>
      </c>
    </row>
    <row r="388" spans="1:8" ht="143.25" customHeight="1">
      <c r="A388" s="163" t="s">
        <v>1343</v>
      </c>
      <c r="B388" s="164" t="s">
        <v>1344</v>
      </c>
      <c r="C388" s="166" t="s">
        <v>1363</v>
      </c>
      <c r="D388" s="210" t="s">
        <v>1364</v>
      </c>
      <c r="E388" s="166" t="s">
        <v>584</v>
      </c>
      <c r="F388" s="166" t="s">
        <v>1365</v>
      </c>
      <c r="G388" s="166" t="s">
        <v>1357</v>
      </c>
      <c r="H388" s="164" t="s">
        <v>31</v>
      </c>
    </row>
    <row r="389" spans="1:8" ht="143.25" customHeight="1">
      <c r="A389" s="163" t="s">
        <v>1343</v>
      </c>
      <c r="B389" s="164" t="s">
        <v>1344</v>
      </c>
      <c r="C389" s="166" t="s">
        <v>1366</v>
      </c>
      <c r="D389" s="197" t="s">
        <v>458</v>
      </c>
      <c r="E389" s="166" t="s">
        <v>584</v>
      </c>
      <c r="F389" s="166" t="s">
        <v>24</v>
      </c>
      <c r="G389" s="166" t="s">
        <v>1367</v>
      </c>
      <c r="H389" s="164" t="s">
        <v>31</v>
      </c>
    </row>
    <row r="390" spans="1:8" ht="143.25" customHeight="1">
      <c r="A390" s="163" t="s">
        <v>1343</v>
      </c>
      <c r="B390" s="209" t="s">
        <v>1344</v>
      </c>
      <c r="C390" s="93" t="s">
        <v>1368</v>
      </c>
      <c r="D390" s="54" t="s">
        <v>122</v>
      </c>
      <c r="E390" s="93" t="s">
        <v>584</v>
      </c>
      <c r="F390" s="165" t="s">
        <v>1369</v>
      </c>
      <c r="G390" s="166" t="s">
        <v>1350</v>
      </c>
      <c r="H390" s="164" t="s">
        <v>31</v>
      </c>
    </row>
    <row r="391" spans="1:8" ht="143.25" customHeight="1">
      <c r="A391" s="163" t="s">
        <v>1343</v>
      </c>
      <c r="B391" s="209" t="s">
        <v>1344</v>
      </c>
      <c r="C391" s="93" t="s">
        <v>1370</v>
      </c>
      <c r="D391" s="54" t="s">
        <v>1371</v>
      </c>
      <c r="E391" s="93" t="s">
        <v>584</v>
      </c>
      <c r="F391" s="165" t="s">
        <v>151</v>
      </c>
      <c r="G391" s="166" t="s">
        <v>1372</v>
      </c>
      <c r="H391" s="164" t="s">
        <v>31</v>
      </c>
    </row>
    <row r="392" spans="1:8" ht="143.25" customHeight="1">
      <c r="A392" s="163" t="s">
        <v>1343</v>
      </c>
      <c r="B392" s="40" t="s">
        <v>1344</v>
      </c>
      <c r="C392" s="93" t="s">
        <v>1373</v>
      </c>
      <c r="D392" s="190" t="str">
        <f>HYPERLINK("https://www.alcaldiabogota.gov.co/sisjur/normas/Norma1.jsp?i=109480","Decreto Ley 2591 de 1991")</f>
        <v>Decreto Ley 2591 de 1991</v>
      </c>
      <c r="E392" s="93" t="s">
        <v>1138</v>
      </c>
      <c r="F392" s="93" t="s">
        <v>24</v>
      </c>
      <c r="G392" s="166" t="s">
        <v>1374</v>
      </c>
      <c r="H392" s="164" t="s">
        <v>31</v>
      </c>
    </row>
    <row r="393" spans="1:8" ht="162" customHeight="1">
      <c r="A393" s="163" t="s">
        <v>1343</v>
      </c>
      <c r="B393" s="209" t="s">
        <v>1344</v>
      </c>
      <c r="C393" s="93" t="s">
        <v>1375</v>
      </c>
      <c r="D393" s="55" t="s">
        <v>1376</v>
      </c>
      <c r="E393" s="93" t="s">
        <v>1138</v>
      </c>
      <c r="F393" s="165" t="s">
        <v>1377</v>
      </c>
      <c r="G393" s="166" t="s">
        <v>1378</v>
      </c>
      <c r="H393" s="164" t="s">
        <v>31</v>
      </c>
    </row>
    <row r="394" spans="1:8" ht="145.5" customHeight="1">
      <c r="A394" s="163" t="s">
        <v>1343</v>
      </c>
      <c r="B394" s="209" t="s">
        <v>1344</v>
      </c>
      <c r="C394" s="93" t="s">
        <v>1379</v>
      </c>
      <c r="D394" s="54" t="s">
        <v>1380</v>
      </c>
      <c r="E394" s="93" t="s">
        <v>124</v>
      </c>
      <c r="F394" s="166" t="s">
        <v>1381</v>
      </c>
      <c r="G394" s="166" t="s">
        <v>1372</v>
      </c>
      <c r="H394" s="164" t="s">
        <v>31</v>
      </c>
    </row>
    <row r="395" spans="1:8" ht="170.25" customHeight="1">
      <c r="A395" s="163" t="s">
        <v>1343</v>
      </c>
      <c r="B395" s="209" t="s">
        <v>1344</v>
      </c>
      <c r="C395" s="93" t="s">
        <v>1382</v>
      </c>
      <c r="D395" s="55" t="s">
        <v>1241</v>
      </c>
      <c r="E395" s="93" t="s">
        <v>1138</v>
      </c>
      <c r="F395" s="166" t="s">
        <v>1383</v>
      </c>
      <c r="G395" s="166" t="s">
        <v>1384</v>
      </c>
      <c r="H395" s="164" t="s">
        <v>31</v>
      </c>
    </row>
    <row r="396" spans="1:8" ht="196.5" customHeight="1">
      <c r="A396" s="163" t="s">
        <v>1343</v>
      </c>
      <c r="B396" s="209" t="s">
        <v>1344</v>
      </c>
      <c r="C396" s="93" t="s">
        <v>1385</v>
      </c>
      <c r="D396" s="190" t="str">
        <f>HYPERLINK("https://www.alcaldiabogota.gov.co/sisjur/normas/Norma1.jsp?i=127179","Acuerdo Distrital 846 de 2022")</f>
        <v>Acuerdo Distrital 846 de 2022</v>
      </c>
      <c r="E396" s="93" t="s">
        <v>706</v>
      </c>
      <c r="F396" s="166" t="s">
        <v>24</v>
      </c>
      <c r="G396" s="166" t="s">
        <v>1386</v>
      </c>
      <c r="H396" s="164" t="s">
        <v>1387</v>
      </c>
    </row>
    <row r="397" spans="1:8" ht="196.5" customHeight="1">
      <c r="A397" s="163" t="s">
        <v>1343</v>
      </c>
      <c r="B397" s="209" t="s">
        <v>1344</v>
      </c>
      <c r="C397" s="93" t="s">
        <v>1326</v>
      </c>
      <c r="D397" s="54" t="s">
        <v>1388</v>
      </c>
      <c r="E397" s="93" t="s">
        <v>72</v>
      </c>
      <c r="F397" s="166" t="s">
        <v>24</v>
      </c>
      <c r="G397" s="166" t="s">
        <v>1389</v>
      </c>
      <c r="H397" s="164" t="s">
        <v>1390</v>
      </c>
    </row>
    <row r="398" spans="1:8" ht="209.25" customHeight="1">
      <c r="A398" s="163" t="s">
        <v>1343</v>
      </c>
      <c r="B398" s="209" t="s">
        <v>1344</v>
      </c>
      <c r="C398" s="93" t="s">
        <v>1391</v>
      </c>
      <c r="D398" s="55" t="s">
        <v>463</v>
      </c>
      <c r="E398" s="93" t="s">
        <v>72</v>
      </c>
      <c r="F398" s="165" t="s">
        <v>24</v>
      </c>
      <c r="G398" s="166" t="s">
        <v>1350</v>
      </c>
      <c r="H398" s="164" t="s">
        <v>1392</v>
      </c>
    </row>
    <row r="399" spans="1:8" ht="175.5" customHeight="1">
      <c r="A399" s="163" t="s">
        <v>1343</v>
      </c>
      <c r="B399" s="209" t="s">
        <v>1344</v>
      </c>
      <c r="C399" s="93" t="s">
        <v>1393</v>
      </c>
      <c r="D399" s="190" t="str">
        <f>HYPERLINK("https://www.alcaldiabogota.gov.co/sisjur/normas/Norma1.jsp?i=191904","Decreto Distrital 642 de 2025")</f>
        <v>Decreto Distrital 642 de 2025</v>
      </c>
      <c r="E399" s="93" t="s">
        <v>72</v>
      </c>
      <c r="F399" s="165" t="s">
        <v>1394</v>
      </c>
      <c r="G399" s="166" t="s">
        <v>1395</v>
      </c>
      <c r="H399" s="164" t="s">
        <v>31</v>
      </c>
    </row>
    <row r="400" spans="1:8" ht="71.25" customHeight="1">
      <c r="A400" s="163" t="s">
        <v>1343</v>
      </c>
      <c r="B400" s="209" t="s">
        <v>1344</v>
      </c>
      <c r="C400" s="93" t="s">
        <v>1396</v>
      </c>
      <c r="D400" s="55" t="s">
        <v>516</v>
      </c>
      <c r="E400" s="93" t="s">
        <v>72</v>
      </c>
      <c r="F400" s="165" t="s">
        <v>1397</v>
      </c>
      <c r="G400" s="166" t="s">
        <v>1378</v>
      </c>
      <c r="H400" s="164" t="s">
        <v>31</v>
      </c>
    </row>
    <row r="401" spans="1:8" ht="106.5" customHeight="1">
      <c r="A401" s="163" t="s">
        <v>1343</v>
      </c>
      <c r="B401" s="209" t="s">
        <v>1344</v>
      </c>
      <c r="C401" s="93" t="s">
        <v>1398</v>
      </c>
      <c r="D401" s="54" t="s">
        <v>1399</v>
      </c>
      <c r="E401" s="93" t="s">
        <v>1180</v>
      </c>
      <c r="F401" s="165" t="s">
        <v>24</v>
      </c>
      <c r="G401" s="166" t="s">
        <v>1350</v>
      </c>
      <c r="H401" s="164" t="s">
        <v>31</v>
      </c>
    </row>
    <row r="402" spans="1:8" ht="155.25" customHeight="1">
      <c r="A402" s="163" t="s">
        <v>1343</v>
      </c>
      <c r="B402" s="209" t="s">
        <v>1344</v>
      </c>
      <c r="C402" s="211" t="s">
        <v>1400</v>
      </c>
      <c r="D402" s="54" t="s">
        <v>1401</v>
      </c>
      <c r="E402" s="93" t="s">
        <v>1402</v>
      </c>
      <c r="F402" s="165" t="s">
        <v>24</v>
      </c>
      <c r="G402" s="166" t="s">
        <v>1403</v>
      </c>
      <c r="H402" s="164" t="s">
        <v>31</v>
      </c>
    </row>
    <row r="403" spans="1:8" ht="155.25" customHeight="1">
      <c r="A403" s="163" t="s">
        <v>1343</v>
      </c>
      <c r="B403" s="164" t="s">
        <v>1344</v>
      </c>
      <c r="C403" s="166" t="s">
        <v>1404</v>
      </c>
      <c r="D403" s="210" t="s">
        <v>1085</v>
      </c>
      <c r="E403" s="166" t="s">
        <v>1086</v>
      </c>
      <c r="F403" s="165" t="s">
        <v>1405</v>
      </c>
      <c r="G403" s="166" t="s">
        <v>1406</v>
      </c>
      <c r="H403" s="164" t="s">
        <v>31</v>
      </c>
    </row>
    <row r="404" spans="1:8" ht="117" customHeight="1">
      <c r="A404" s="39" t="s">
        <v>1343</v>
      </c>
      <c r="B404" s="94" t="s">
        <v>1344</v>
      </c>
      <c r="C404" s="93" t="s">
        <v>1407</v>
      </c>
      <c r="D404" s="54" t="str">
        <f>HYPERLINK("https://www.alcaldiabogota.gov.co/sisjur/normas/Norma1.jsp?i=192329","Resolución 680 de 2025")</f>
        <v>Resolución 680 de 2025</v>
      </c>
      <c r="E404" s="166" t="s">
        <v>1408</v>
      </c>
      <c r="F404" s="95" t="s">
        <v>151</v>
      </c>
      <c r="G404" s="96" t="s">
        <v>1409</v>
      </c>
      <c r="H404" s="40" t="s">
        <v>31</v>
      </c>
    </row>
    <row r="405" spans="1:8" ht="71.25" customHeight="1">
      <c r="A405" s="163" t="s">
        <v>1343</v>
      </c>
      <c r="B405" s="209" t="s">
        <v>1344</v>
      </c>
      <c r="C405" s="93" t="s">
        <v>1410</v>
      </c>
      <c r="D405" s="56" t="s">
        <v>1282</v>
      </c>
      <c r="E405" s="166" t="s">
        <v>1408</v>
      </c>
      <c r="F405" s="97" t="s">
        <v>151</v>
      </c>
      <c r="G405" s="166" t="s">
        <v>1372</v>
      </c>
      <c r="H405" s="98" t="s">
        <v>1411</v>
      </c>
    </row>
    <row r="406" spans="1:8" ht="71.25" customHeight="1">
      <c r="A406" s="163" t="s">
        <v>1343</v>
      </c>
      <c r="B406" s="99" t="s">
        <v>1344</v>
      </c>
      <c r="C406" s="93" t="s">
        <v>1412</v>
      </c>
      <c r="D406" s="197" t="str">
        <f>HYPERLINK("https://www.alcaldiabogota.gov.co/sisjur/normas/Norma1.jsp?dt=S&amp;i=82028","Directiva 025 de 2018")</f>
        <v>Directiva 025 de 2018</v>
      </c>
      <c r="E406" s="61" t="s">
        <v>1180</v>
      </c>
      <c r="F406" s="100" t="s">
        <v>151</v>
      </c>
      <c r="G406" s="101" t="s">
        <v>1372</v>
      </c>
      <c r="H406" s="98" t="s">
        <v>1411</v>
      </c>
    </row>
    <row r="407" spans="1:8" ht="71.25" customHeight="1">
      <c r="A407" s="163" t="s">
        <v>1343</v>
      </c>
      <c r="B407" s="164" t="s">
        <v>1344</v>
      </c>
      <c r="C407" s="166" t="s">
        <v>1413</v>
      </c>
      <c r="D407" s="210" t="s">
        <v>1414</v>
      </c>
      <c r="E407" s="166" t="s">
        <v>1180</v>
      </c>
      <c r="F407" s="166" t="s">
        <v>24</v>
      </c>
      <c r="G407" s="166" t="s">
        <v>1350</v>
      </c>
      <c r="H407" s="164" t="s">
        <v>31</v>
      </c>
    </row>
    <row r="408" spans="1:8" ht="120" customHeight="1">
      <c r="A408" s="163" t="s">
        <v>1343</v>
      </c>
      <c r="B408" s="209" t="s">
        <v>1344</v>
      </c>
      <c r="C408" s="102" t="s">
        <v>1415</v>
      </c>
      <c r="D408" s="56" t="s">
        <v>1416</v>
      </c>
      <c r="E408" s="166" t="s">
        <v>1417</v>
      </c>
      <c r="F408" s="97" t="s">
        <v>151</v>
      </c>
      <c r="G408" s="166" t="s">
        <v>1372</v>
      </c>
      <c r="H408" s="103" t="s">
        <v>31</v>
      </c>
    </row>
    <row r="409" spans="1:8" ht="114" customHeight="1">
      <c r="A409" s="163" t="s">
        <v>1343</v>
      </c>
      <c r="B409" s="99" t="s">
        <v>1344</v>
      </c>
      <c r="C409" s="93" t="s">
        <v>1418</v>
      </c>
      <c r="D409" s="57" t="str">
        <f>HYPERLINK("https://www.alcaldiabogota.gov.co/sisjur/normas/Norma1.jsp?i=152424","Directiva 022 de 2023")</f>
        <v>Directiva 022 de 2023</v>
      </c>
      <c r="E409" s="61" t="s">
        <v>1180</v>
      </c>
      <c r="F409" s="100" t="s">
        <v>151</v>
      </c>
      <c r="G409" s="101" t="s">
        <v>1372</v>
      </c>
      <c r="H409" s="98" t="s">
        <v>1411</v>
      </c>
    </row>
    <row r="410" spans="1:8" ht="134.25" customHeight="1">
      <c r="A410" s="163" t="s">
        <v>1343</v>
      </c>
      <c r="B410" s="164" t="s">
        <v>1344</v>
      </c>
      <c r="C410" s="93" t="s">
        <v>1419</v>
      </c>
      <c r="D410" s="197" t="str">
        <f>HYPERLINK("https://www.alcaldiabogota.gov.co/sisjur/normas/Norma1.jsp?i=152480","Directiva Conjunta 005 de 2023")</f>
        <v>Directiva Conjunta 005 de 2023</v>
      </c>
      <c r="E410" s="61" t="s">
        <v>1180</v>
      </c>
      <c r="F410" s="166" t="s">
        <v>24</v>
      </c>
      <c r="G410" s="166" t="s">
        <v>1350</v>
      </c>
      <c r="H410" s="98" t="s">
        <v>31</v>
      </c>
    </row>
    <row r="411" spans="1:8" ht="116.25" customHeight="1">
      <c r="A411" s="163" t="s">
        <v>1343</v>
      </c>
      <c r="B411" s="164" t="s">
        <v>1344</v>
      </c>
      <c r="C411" s="93" t="s">
        <v>1420</v>
      </c>
      <c r="D411" s="57" t="str">
        <f>HYPERLINK("https://www.alcaldiabogota.gov.co/sisjur/normas/Norma1.jsp?i=181188","Directiva 002 de 2025")</f>
        <v>Directiva 002 de 2025</v>
      </c>
      <c r="E411" s="61" t="s">
        <v>1180</v>
      </c>
      <c r="F411" s="166" t="s">
        <v>24</v>
      </c>
      <c r="G411" s="166" t="s">
        <v>1421</v>
      </c>
      <c r="H411" s="98" t="s">
        <v>1411</v>
      </c>
    </row>
    <row r="412" spans="1:8" ht="125.25" customHeight="1">
      <c r="A412" s="163" t="s">
        <v>1343</v>
      </c>
      <c r="B412" s="164" t="s">
        <v>1344</v>
      </c>
      <c r="C412" s="93" t="s">
        <v>1422</v>
      </c>
      <c r="D412" s="57" t="str">
        <f>HYPERLINK("https://www.alcaldiabogota.gov.co/sisjur/normas/Norma1.jsp?i=193598","Directiva 004 de 2026")</f>
        <v>Directiva 004 de 2026</v>
      </c>
      <c r="E412" s="61" t="s">
        <v>1180</v>
      </c>
      <c r="F412" s="166" t="s">
        <v>24</v>
      </c>
      <c r="G412" s="166" t="s">
        <v>1423</v>
      </c>
      <c r="H412" s="98" t="s">
        <v>1411</v>
      </c>
    </row>
    <row r="413" spans="1:8" ht="71.25" customHeight="1">
      <c r="A413" s="104" t="s">
        <v>1343</v>
      </c>
      <c r="B413" s="99" t="s">
        <v>1344</v>
      </c>
      <c r="C413" s="93" t="s">
        <v>1424</v>
      </c>
      <c r="D413" s="57" t="str">
        <f>HYPERLINK("https://sisjur.bogotajuridica.gov.co/sisjur/normas/Norma1.jsp?dt=S&amp;i=193684","Circular 025 de 2026")</f>
        <v>Circular 025 de 2026</v>
      </c>
      <c r="E413" s="61" t="s">
        <v>1180</v>
      </c>
      <c r="F413" s="105" t="s">
        <v>151</v>
      </c>
      <c r="G413" s="101" t="s">
        <v>1372</v>
      </c>
      <c r="H413" s="98" t="s">
        <v>1411</v>
      </c>
    </row>
    <row r="414" spans="1:8" ht="71.25" customHeight="1">
      <c r="A414" s="163" t="s">
        <v>1343</v>
      </c>
      <c r="B414" s="99" t="s">
        <v>1344</v>
      </c>
      <c r="C414" s="93" t="s">
        <v>1425</v>
      </c>
      <c r="D414" s="57" t="str">
        <f>HYPERLINK("https://www.alcaldiabogota.gov.co/sisjur/normas/Norma1.jsp?i=184413","Circular 026 de 2025")</f>
        <v>Circular 026 de 2025</v>
      </c>
      <c r="E414" s="61" t="s">
        <v>1180</v>
      </c>
      <c r="F414" s="100" t="s">
        <v>151</v>
      </c>
      <c r="G414" s="101" t="s">
        <v>1372</v>
      </c>
      <c r="H414" s="98" t="s">
        <v>1411</v>
      </c>
    </row>
    <row r="415" spans="1:8" ht="93.75" customHeight="1">
      <c r="A415" s="104" t="s">
        <v>1343</v>
      </c>
      <c r="B415" s="99" t="s">
        <v>1344</v>
      </c>
      <c r="C415" s="93" t="s">
        <v>1426</v>
      </c>
      <c r="D415" s="57" t="str">
        <f>HYPERLINK("https://www.alcaldiabogota.gov.co/sisjur/normas/Norma1.jsp?i=192282","Circular 013 de 2026")</f>
        <v>Circular 013 de 2026</v>
      </c>
      <c r="E415" s="61" t="s">
        <v>1180</v>
      </c>
      <c r="F415" s="100" t="s">
        <v>151</v>
      </c>
      <c r="G415" s="101" t="s">
        <v>1372</v>
      </c>
      <c r="H415" s="98" t="s">
        <v>1411</v>
      </c>
    </row>
    <row r="416" spans="1:8" ht="87" customHeight="1">
      <c r="A416" s="163" t="s">
        <v>1343</v>
      </c>
      <c r="B416" s="164" t="s">
        <v>1344</v>
      </c>
      <c r="C416" s="93" t="s">
        <v>1427</v>
      </c>
      <c r="D416" s="210" t="s">
        <v>1428</v>
      </c>
      <c r="E416" s="166" t="s">
        <v>1429</v>
      </c>
      <c r="F416" s="166" t="s">
        <v>24</v>
      </c>
      <c r="G416" s="166" t="s">
        <v>1350</v>
      </c>
      <c r="H416" s="164" t="s">
        <v>31</v>
      </c>
    </row>
    <row r="417" spans="1:8" ht="132" customHeight="1">
      <c r="A417" s="106" t="s">
        <v>1343</v>
      </c>
      <c r="B417" s="107" t="s">
        <v>1344</v>
      </c>
      <c r="C417" s="93" t="s">
        <v>1430</v>
      </c>
      <c r="D417" s="232" t="s">
        <v>1431</v>
      </c>
      <c r="E417" s="108" t="s">
        <v>1432</v>
      </c>
      <c r="F417" s="108" t="s">
        <v>24</v>
      </c>
      <c r="G417" s="108" t="s">
        <v>1350</v>
      </c>
      <c r="H417" s="107" t="s">
        <v>31</v>
      </c>
    </row>
    <row r="418" spans="1:8" ht="144.75" customHeight="1">
      <c r="A418" s="106" t="s">
        <v>1343</v>
      </c>
      <c r="B418" s="107" t="s">
        <v>1344</v>
      </c>
      <c r="C418" s="93" t="s">
        <v>1433</v>
      </c>
      <c r="D418" s="119" t="s">
        <v>1434</v>
      </c>
      <c r="E418" s="108" t="s">
        <v>1435</v>
      </c>
      <c r="F418" s="108" t="s">
        <v>24</v>
      </c>
      <c r="G418" s="108" t="s">
        <v>1436</v>
      </c>
      <c r="H418" s="107" t="s">
        <v>31</v>
      </c>
    </row>
    <row r="419" spans="1:8" ht="139.5" customHeight="1">
      <c r="A419" s="163" t="s">
        <v>802</v>
      </c>
      <c r="B419" s="209" t="s">
        <v>1344</v>
      </c>
      <c r="C419" s="93" t="s">
        <v>1437</v>
      </c>
      <c r="D419" s="233" t="str">
        <f>HYPERLINK("https://www.alcaldiabogota.gov.co/sisjur/normas/Norma1.jsp?i=262","Ley 22 de 1987")</f>
        <v>Ley 22 de 1987</v>
      </c>
      <c r="E419" s="165" t="s">
        <v>584</v>
      </c>
      <c r="F419" s="166" t="s">
        <v>24</v>
      </c>
      <c r="G419" s="166" t="s">
        <v>1438</v>
      </c>
      <c r="H419" s="164" t="s">
        <v>31</v>
      </c>
    </row>
    <row r="420" spans="1:8" s="20" customFormat="1" ht="79.5" customHeight="1">
      <c r="A420" s="163" t="s">
        <v>802</v>
      </c>
      <c r="B420" s="209" t="s">
        <v>1344</v>
      </c>
      <c r="C420" s="93" t="s">
        <v>1439</v>
      </c>
      <c r="D420" s="55" t="s">
        <v>1440</v>
      </c>
      <c r="E420" s="165" t="s">
        <v>584</v>
      </c>
      <c r="F420" s="165" t="s">
        <v>1441</v>
      </c>
      <c r="G420" s="166" t="s">
        <v>1442</v>
      </c>
      <c r="H420" s="164" t="s">
        <v>31</v>
      </c>
    </row>
    <row r="421" spans="1:8" ht="90.75" customHeight="1">
      <c r="A421" s="163" t="s">
        <v>802</v>
      </c>
      <c r="B421" s="164" t="s">
        <v>1344</v>
      </c>
      <c r="C421" s="93" t="s">
        <v>1443</v>
      </c>
      <c r="D421" s="210" t="s">
        <v>1444</v>
      </c>
      <c r="E421" s="166" t="s">
        <v>584</v>
      </c>
      <c r="F421" s="166" t="s">
        <v>1445</v>
      </c>
      <c r="G421" s="166" t="s">
        <v>1442</v>
      </c>
      <c r="H421" s="164" t="s">
        <v>1446</v>
      </c>
    </row>
    <row r="422" spans="1:8" ht="135.75" customHeight="1">
      <c r="A422" s="163" t="s">
        <v>802</v>
      </c>
      <c r="B422" s="164" t="s">
        <v>1344</v>
      </c>
      <c r="C422" s="93" t="s">
        <v>1439</v>
      </c>
      <c r="D422" s="210" t="s">
        <v>1447</v>
      </c>
      <c r="E422" s="166" t="s">
        <v>584</v>
      </c>
      <c r="F422" s="166" t="s">
        <v>1448</v>
      </c>
      <c r="G422" s="166" t="s">
        <v>1442</v>
      </c>
      <c r="H422" s="164" t="s">
        <v>31</v>
      </c>
    </row>
    <row r="423" spans="1:8" ht="133.5" customHeight="1">
      <c r="A423" s="163" t="s">
        <v>802</v>
      </c>
      <c r="B423" s="209" t="s">
        <v>1344</v>
      </c>
      <c r="C423" s="93" t="s">
        <v>1449</v>
      </c>
      <c r="D423" s="55" t="s">
        <v>844</v>
      </c>
      <c r="E423" s="165" t="s">
        <v>584</v>
      </c>
      <c r="F423" s="166" t="s">
        <v>1448</v>
      </c>
      <c r="G423" s="166" t="s">
        <v>1450</v>
      </c>
      <c r="H423" s="164" t="s">
        <v>1451</v>
      </c>
    </row>
    <row r="424" spans="1:8" ht="161.25" customHeight="1">
      <c r="A424" s="163" t="s">
        <v>802</v>
      </c>
      <c r="B424" s="164" t="s">
        <v>1344</v>
      </c>
      <c r="C424" s="166" t="s">
        <v>1452</v>
      </c>
      <c r="D424" s="210" t="s">
        <v>1453</v>
      </c>
      <c r="E424" s="166" t="s">
        <v>1138</v>
      </c>
      <c r="F424" s="166" t="s">
        <v>24</v>
      </c>
      <c r="G424" s="166" t="s">
        <v>1454</v>
      </c>
      <c r="H424" s="30" t="s">
        <v>31</v>
      </c>
    </row>
    <row r="425" spans="1:8" ht="330" customHeight="1">
      <c r="A425" s="163" t="s">
        <v>802</v>
      </c>
      <c r="B425" s="164" t="s">
        <v>1344</v>
      </c>
      <c r="C425" s="166" t="s">
        <v>1455</v>
      </c>
      <c r="D425" s="210" t="s">
        <v>995</v>
      </c>
      <c r="E425" s="166" t="s">
        <v>1138</v>
      </c>
      <c r="F425" s="166" t="s">
        <v>1448</v>
      </c>
      <c r="G425" s="166" t="s">
        <v>1442</v>
      </c>
      <c r="H425" s="164" t="s">
        <v>1456</v>
      </c>
    </row>
    <row r="426" spans="1:8" ht="143.25" customHeight="1">
      <c r="A426" s="163" t="s">
        <v>802</v>
      </c>
      <c r="B426" s="164" t="s">
        <v>1344</v>
      </c>
      <c r="C426" s="166" t="s">
        <v>1457</v>
      </c>
      <c r="D426" s="210" t="s">
        <v>1458</v>
      </c>
      <c r="E426" s="166" t="s">
        <v>72</v>
      </c>
      <c r="F426" s="166" t="s">
        <v>24</v>
      </c>
      <c r="G426" s="166" t="s">
        <v>1442</v>
      </c>
      <c r="H426" s="164" t="s">
        <v>1459</v>
      </c>
    </row>
    <row r="427" spans="1:8" ht="104.25" customHeight="1">
      <c r="A427" s="163" t="s">
        <v>802</v>
      </c>
      <c r="B427" s="164" t="s">
        <v>1344</v>
      </c>
      <c r="C427" s="166" t="s">
        <v>1460</v>
      </c>
      <c r="D427" s="197" t="str">
        <f>HYPERLINK("https://www.alcaldiabogota.gov.co/sisjur/normas/Norma1.jsp?i=148018","Decreto 1501 de 2023")</f>
        <v>Decreto 1501 de 2023</v>
      </c>
      <c r="E427" s="166" t="s">
        <v>1138</v>
      </c>
      <c r="F427" s="166" t="s">
        <v>24</v>
      </c>
      <c r="G427" s="166" t="s">
        <v>1461</v>
      </c>
      <c r="H427" s="164" t="s">
        <v>1462</v>
      </c>
    </row>
    <row r="428" spans="1:8" ht="213.75" customHeight="1">
      <c r="A428" s="163" t="s">
        <v>1303</v>
      </c>
      <c r="B428" s="164" t="s">
        <v>1344</v>
      </c>
      <c r="C428" s="166" t="s">
        <v>1463</v>
      </c>
      <c r="D428" s="197" t="str">
        <f>HYPERLINK("https://www.secretariasenado.gov.co/senado/basedoc/ley_1010_2006.html","Ley 1010 de 2006")</f>
        <v>Ley 1010 de 2006</v>
      </c>
      <c r="E428" s="166" t="s">
        <v>584</v>
      </c>
      <c r="F428" s="166" t="s">
        <v>24</v>
      </c>
      <c r="G428" s="166" t="s">
        <v>1464</v>
      </c>
      <c r="H428" s="164" t="s">
        <v>1465</v>
      </c>
    </row>
    <row r="429" spans="1:8" ht="156.75" customHeight="1">
      <c r="A429" s="163" t="s">
        <v>1303</v>
      </c>
      <c r="B429" s="164" t="s">
        <v>1344</v>
      </c>
      <c r="C429" s="166" t="s">
        <v>1466</v>
      </c>
      <c r="D429" s="201" t="s">
        <v>1467</v>
      </c>
      <c r="E429" s="166" t="s">
        <v>584</v>
      </c>
      <c r="F429" s="166" t="s">
        <v>24</v>
      </c>
      <c r="G429" s="166" t="s">
        <v>1468</v>
      </c>
      <c r="H429" s="164" t="s">
        <v>1469</v>
      </c>
    </row>
    <row r="430" spans="1:8" ht="113.25" customHeight="1">
      <c r="A430" s="163" t="s">
        <v>1303</v>
      </c>
      <c r="B430" s="164" t="s">
        <v>1344</v>
      </c>
      <c r="C430" s="166" t="s">
        <v>1470</v>
      </c>
      <c r="D430" s="197" t="str">
        <f>HYPERLINK("https://www.participacionbogota.gov.co/sites/idpac/files/2024-02/resolucion-%20264-de-25-de-agosto-de-2022.pdf","Resolución IDPAC 264 de 2022")</f>
        <v>Resolución IDPAC 264 de 2022</v>
      </c>
      <c r="E430" s="166" t="s">
        <v>779</v>
      </c>
      <c r="F430" s="166" t="s">
        <v>1471</v>
      </c>
      <c r="G430" s="166" t="s">
        <v>1472</v>
      </c>
      <c r="H430" s="164" t="s">
        <v>1465</v>
      </c>
    </row>
    <row r="431" spans="1:8" ht="113.25" customHeight="1">
      <c r="A431" s="163" t="s">
        <v>1303</v>
      </c>
      <c r="B431" s="164" t="s">
        <v>1344</v>
      </c>
      <c r="C431" s="166" t="s">
        <v>1473</v>
      </c>
      <c r="D431" s="197" t="str">
        <f>HYPERLINK("https://www.alcaldiabogota.gov.co/sisjur/normas/Norma1.jsp?i=76371","Directiva 002 de 2018")</f>
        <v>Directiva 002 de 2018</v>
      </c>
      <c r="E431" s="166" t="s">
        <v>72</v>
      </c>
      <c r="F431" s="166" t="s">
        <v>24</v>
      </c>
      <c r="G431" s="166" t="s">
        <v>1474</v>
      </c>
      <c r="H431" s="164" t="s">
        <v>1465</v>
      </c>
    </row>
    <row r="432" spans="1:8" ht="113.25" customHeight="1">
      <c r="A432" s="163" t="s">
        <v>1303</v>
      </c>
      <c r="B432" s="164" t="s">
        <v>1344</v>
      </c>
      <c r="C432" s="166" t="s">
        <v>1475</v>
      </c>
      <c r="D432" s="197" t="str">
        <f>HYPERLINK("https://www.alcaldiabogota.gov.co/sisjur/normas/Norma1.jsp?i=120223","Directiva 004 de 2022")</f>
        <v>Directiva 004 de 2022</v>
      </c>
      <c r="E432" s="166" t="s">
        <v>1180</v>
      </c>
      <c r="F432" s="166" t="s">
        <v>24</v>
      </c>
      <c r="G432" s="166" t="s">
        <v>1476</v>
      </c>
      <c r="H432" s="164" t="s">
        <v>1465</v>
      </c>
    </row>
    <row r="433" spans="1:8" ht="113.25" customHeight="1">
      <c r="A433" s="163" t="s">
        <v>1303</v>
      </c>
      <c r="B433" s="164" t="s">
        <v>1344</v>
      </c>
      <c r="C433" s="166" t="s">
        <v>1477</v>
      </c>
      <c r="D433" s="197" t="str">
        <f>HYPERLINK("https://www.alcaldiabogota.gov.co/sisjur/normas/Norma1.jsp?i=142069","Directiva 006 de 2022")</f>
        <v>Directiva 006 de 2022</v>
      </c>
      <c r="E433" s="166" t="s">
        <v>1478</v>
      </c>
      <c r="F433" s="166" t="s">
        <v>24</v>
      </c>
      <c r="G433" s="166" t="s">
        <v>1476</v>
      </c>
      <c r="H433" s="164" t="s">
        <v>1465</v>
      </c>
    </row>
    <row r="434" spans="1:8" ht="113.25" customHeight="1">
      <c r="A434" s="163" t="s">
        <v>1303</v>
      </c>
      <c r="B434" s="164" t="s">
        <v>1344</v>
      </c>
      <c r="C434" s="166" t="s">
        <v>1479</v>
      </c>
      <c r="D434" s="197" t="s">
        <v>1480</v>
      </c>
      <c r="E434" s="166" t="s">
        <v>1180</v>
      </c>
      <c r="F434" s="166" t="s">
        <v>90</v>
      </c>
      <c r="G434" s="166" t="s">
        <v>1476</v>
      </c>
      <c r="H434" s="164" t="s">
        <v>1465</v>
      </c>
    </row>
    <row r="435" spans="1:8" ht="84.75" customHeight="1">
      <c r="A435" s="163" t="s">
        <v>1303</v>
      </c>
      <c r="B435" s="164" t="s">
        <v>1344</v>
      </c>
      <c r="C435" s="166" t="s">
        <v>1481</v>
      </c>
      <c r="D435" s="197" t="str">
        <f>HYPERLINK("https://www.alcaldiabogota.gov.co/sisjur/normas/Norma1.jsp?i=124423","Circular 031 de 2022")</f>
        <v>Circular 031 de 2022</v>
      </c>
      <c r="E435" s="166" t="s">
        <v>1180</v>
      </c>
      <c r="F435" s="166" t="s">
        <v>90</v>
      </c>
      <c r="G435" s="166" t="s">
        <v>1476</v>
      </c>
      <c r="H435" s="164" t="s">
        <v>1465</v>
      </c>
    </row>
    <row r="436" spans="1:8" ht="96.75" customHeight="1">
      <c r="A436" s="109" t="s">
        <v>716</v>
      </c>
      <c r="B436" s="8" t="s">
        <v>1482</v>
      </c>
      <c r="C436" s="110" t="s">
        <v>1483</v>
      </c>
      <c r="D436" s="16" t="s">
        <v>1484</v>
      </c>
      <c r="E436" s="111" t="s">
        <v>443</v>
      </c>
      <c r="F436" s="110" t="s">
        <v>151</v>
      </c>
      <c r="G436" s="110" t="s">
        <v>1485</v>
      </c>
      <c r="H436" s="8" t="s">
        <v>31</v>
      </c>
    </row>
    <row r="437" spans="1:8" ht="122.25" customHeight="1">
      <c r="A437" s="109" t="s">
        <v>716</v>
      </c>
      <c r="B437" s="8" t="s">
        <v>1482</v>
      </c>
      <c r="C437" s="110" t="s">
        <v>1486</v>
      </c>
      <c r="D437" s="16" t="s">
        <v>1487</v>
      </c>
      <c r="E437" s="111" t="s">
        <v>443</v>
      </c>
      <c r="F437" s="110" t="s">
        <v>151</v>
      </c>
      <c r="G437" s="110" t="s">
        <v>1485</v>
      </c>
      <c r="H437" s="8" t="s">
        <v>31</v>
      </c>
    </row>
    <row r="438" spans="1:8" ht="215.25" customHeight="1">
      <c r="A438" s="109" t="s">
        <v>716</v>
      </c>
      <c r="B438" s="8" t="s">
        <v>1482</v>
      </c>
      <c r="C438" s="110" t="s">
        <v>1488</v>
      </c>
      <c r="D438" s="16" t="s">
        <v>1489</v>
      </c>
      <c r="E438" s="111" t="s">
        <v>847</v>
      </c>
      <c r="F438" s="110" t="s">
        <v>1490</v>
      </c>
      <c r="G438" s="110" t="s">
        <v>1485</v>
      </c>
      <c r="H438" s="8" t="s">
        <v>1491</v>
      </c>
    </row>
    <row r="439" spans="1:8" ht="202.5" customHeight="1">
      <c r="A439" s="109" t="s">
        <v>716</v>
      </c>
      <c r="B439" s="8" t="s">
        <v>1482</v>
      </c>
      <c r="C439" s="110" t="s">
        <v>1492</v>
      </c>
      <c r="D439" s="16" t="s">
        <v>1493</v>
      </c>
      <c r="E439" s="111" t="s">
        <v>666</v>
      </c>
      <c r="F439" s="110" t="s">
        <v>151</v>
      </c>
      <c r="G439" s="110" t="s">
        <v>1485</v>
      </c>
      <c r="H439" s="8" t="s">
        <v>31</v>
      </c>
    </row>
    <row r="440" spans="1:8" ht="187.5" customHeight="1">
      <c r="A440" s="109" t="s">
        <v>716</v>
      </c>
      <c r="B440" s="8" t="s">
        <v>1482</v>
      </c>
      <c r="C440" s="110" t="s">
        <v>1494</v>
      </c>
      <c r="D440" s="17" t="s">
        <v>1495</v>
      </c>
      <c r="E440" s="111" t="s">
        <v>387</v>
      </c>
      <c r="F440" s="110" t="s">
        <v>151</v>
      </c>
      <c r="G440" s="110" t="s">
        <v>1485</v>
      </c>
      <c r="H440" s="8" t="s">
        <v>31</v>
      </c>
    </row>
    <row r="441" spans="1:8" ht="120" customHeight="1">
      <c r="A441" s="109" t="s">
        <v>716</v>
      </c>
      <c r="B441" s="8" t="s">
        <v>1482</v>
      </c>
      <c r="C441" s="110" t="s">
        <v>1076</v>
      </c>
      <c r="D441" s="16" t="s">
        <v>1496</v>
      </c>
      <c r="E441" s="111" t="s">
        <v>666</v>
      </c>
      <c r="F441" s="110" t="s">
        <v>151</v>
      </c>
      <c r="G441" s="110" t="s">
        <v>1485</v>
      </c>
      <c r="H441" s="8" t="s">
        <v>31</v>
      </c>
    </row>
    <row r="442" spans="1:8" s="20" customFormat="1" ht="120" customHeight="1">
      <c r="A442" s="109" t="s">
        <v>716</v>
      </c>
      <c r="B442" s="8" t="s">
        <v>1482</v>
      </c>
      <c r="C442" s="110" t="s">
        <v>655</v>
      </c>
      <c r="D442" s="16" t="s">
        <v>1497</v>
      </c>
      <c r="E442" s="111" t="s">
        <v>72</v>
      </c>
      <c r="F442" s="110" t="s">
        <v>1498</v>
      </c>
      <c r="G442" s="110" t="s">
        <v>1485</v>
      </c>
      <c r="H442" s="8" t="s">
        <v>31</v>
      </c>
    </row>
    <row r="443" spans="1:8" ht="120" customHeight="1">
      <c r="A443" s="109" t="s">
        <v>716</v>
      </c>
      <c r="B443" s="8" t="s">
        <v>1482</v>
      </c>
      <c r="C443" s="110" t="s">
        <v>959</v>
      </c>
      <c r="D443" s="17" t="s">
        <v>1499</v>
      </c>
      <c r="E443" s="111" t="s">
        <v>72</v>
      </c>
      <c r="F443" s="110" t="s">
        <v>1500</v>
      </c>
      <c r="G443" s="110" t="s">
        <v>1485</v>
      </c>
      <c r="H443" s="8" t="s">
        <v>31</v>
      </c>
    </row>
    <row r="444" spans="1:8" ht="120" customHeight="1">
      <c r="A444" s="109" t="s">
        <v>716</v>
      </c>
      <c r="B444" s="8" t="s">
        <v>1482</v>
      </c>
      <c r="C444" s="110" t="s">
        <v>684</v>
      </c>
      <c r="D444" s="16" t="s">
        <v>1501</v>
      </c>
      <c r="E444" s="111" t="s">
        <v>41</v>
      </c>
      <c r="F444" s="110" t="s">
        <v>1502</v>
      </c>
      <c r="G444" s="110" t="s">
        <v>1485</v>
      </c>
      <c r="H444" s="8" t="s">
        <v>31</v>
      </c>
    </row>
    <row r="445" spans="1:8" ht="120" customHeight="1">
      <c r="A445" s="109" t="s">
        <v>716</v>
      </c>
      <c r="B445" s="8" t="s">
        <v>1482</v>
      </c>
      <c r="C445" s="110" t="s">
        <v>1503</v>
      </c>
      <c r="D445" s="16" t="s">
        <v>1504</v>
      </c>
      <c r="E445" s="111" t="s">
        <v>41</v>
      </c>
      <c r="F445" s="110" t="s">
        <v>24</v>
      </c>
      <c r="G445" s="110" t="s">
        <v>1485</v>
      </c>
      <c r="H445" s="8" t="s">
        <v>31</v>
      </c>
    </row>
    <row r="446" spans="1:8" ht="120" customHeight="1">
      <c r="A446" s="109" t="s">
        <v>716</v>
      </c>
      <c r="B446" s="8" t="s">
        <v>1482</v>
      </c>
      <c r="C446" s="110" t="s">
        <v>1505</v>
      </c>
      <c r="D446" s="18" t="str">
        <f>HYPERLINK("https://www.alcaldiabogota.gov.co/sisjur/normas/Norma1.jsp?i=28572","Acuerdo 002 de 2007")</f>
        <v>Acuerdo 002 de 2007</v>
      </c>
      <c r="E446" s="111" t="s">
        <v>41</v>
      </c>
      <c r="F446" s="110" t="s">
        <v>1506</v>
      </c>
      <c r="G446" s="110" t="s">
        <v>1485</v>
      </c>
      <c r="H446" s="8" t="s">
        <v>1507</v>
      </c>
    </row>
    <row r="447" spans="1:8" ht="185.25" customHeight="1">
      <c r="A447" s="109" t="s">
        <v>716</v>
      </c>
      <c r="B447" s="8" t="s">
        <v>1482</v>
      </c>
      <c r="C447" s="110" t="s">
        <v>1508</v>
      </c>
      <c r="D447" s="17" t="str">
        <f>HYPERLINK("https://www.sdp.gov.co/sites/default/files/conpes_08_sdis_ppj_pdf_final_23.01.2019.pdf","Documento CONPES D.C. 08 de 2019 – Política Pública Distrital de Juventud 2019–2030")</f>
        <v>Documento CONPES D.C. 08 de 2019 – Política Pública Distrital de Juventud 2019–2030</v>
      </c>
      <c r="E447" s="111" t="s">
        <v>1509</v>
      </c>
      <c r="F447" s="110" t="s">
        <v>24</v>
      </c>
      <c r="G447" s="110" t="s">
        <v>1485</v>
      </c>
      <c r="H447" s="8" t="s">
        <v>1510</v>
      </c>
    </row>
    <row r="448" spans="1:8" ht="409.5" customHeight="1">
      <c r="A448" s="112" t="s">
        <v>716</v>
      </c>
      <c r="B448" s="113" t="s">
        <v>1511</v>
      </c>
      <c r="C448" s="59" t="s">
        <v>1512</v>
      </c>
      <c r="D448" s="58" t="s">
        <v>1513</v>
      </c>
      <c r="E448" s="28" t="s">
        <v>722</v>
      </c>
      <c r="F448" s="59" t="s">
        <v>1514</v>
      </c>
      <c r="G448" s="172" t="s">
        <v>1515</v>
      </c>
      <c r="H448" s="113" t="s">
        <v>31</v>
      </c>
    </row>
    <row r="449" spans="1:8" ht="117.75" customHeight="1">
      <c r="A449" s="112" t="s">
        <v>716</v>
      </c>
      <c r="B449" s="113" t="s">
        <v>1511</v>
      </c>
      <c r="C449" s="59" t="s">
        <v>1516</v>
      </c>
      <c r="D449" s="58" t="str">
        <f>HYPERLINK("https://normograma.mincultura.gov.co/mincultura/compilacion/docs/ley_0051_1981.htm","Ley 51 de 1981")</f>
        <v>Ley 51 de 1981</v>
      </c>
      <c r="E449" s="28" t="s">
        <v>584</v>
      </c>
      <c r="F449" s="59" t="s">
        <v>1517</v>
      </c>
      <c r="G449" s="172" t="s">
        <v>1518</v>
      </c>
      <c r="H449" s="113" t="s">
        <v>31</v>
      </c>
    </row>
    <row r="450" spans="1:8" ht="117.75" customHeight="1">
      <c r="A450" s="112" t="s">
        <v>716</v>
      </c>
      <c r="B450" s="113" t="s">
        <v>1511</v>
      </c>
      <c r="C450" s="59" t="s">
        <v>1519</v>
      </c>
      <c r="D450" s="58" t="s">
        <v>1520</v>
      </c>
      <c r="E450" s="28" t="s">
        <v>1521</v>
      </c>
      <c r="F450" s="114" t="s">
        <v>1517</v>
      </c>
      <c r="G450" s="44" t="s">
        <v>1518</v>
      </c>
      <c r="H450" s="113" t="s">
        <v>31</v>
      </c>
    </row>
    <row r="451" spans="1:8" ht="117.75" customHeight="1">
      <c r="A451" s="115" t="s">
        <v>716</v>
      </c>
      <c r="B451" s="41" t="s">
        <v>1511</v>
      </c>
      <c r="C451" s="28" t="s">
        <v>1522</v>
      </c>
      <c r="D451" s="60" t="str">
        <f>HYPERLINK("https://www.funcionpublica.gov.co/eva/gestornormativo/norma.php?i=34054","Ley 1257 de 2008")</f>
        <v>Ley 1257 de 2008</v>
      </c>
      <c r="E451" s="28" t="s">
        <v>584</v>
      </c>
      <c r="F451" s="28" t="s">
        <v>1523</v>
      </c>
      <c r="G451" s="172" t="s">
        <v>1524</v>
      </c>
      <c r="H451" s="41" t="s">
        <v>1411</v>
      </c>
    </row>
    <row r="452" spans="1:8" ht="159.75" customHeight="1">
      <c r="A452" s="115" t="s">
        <v>716</v>
      </c>
      <c r="B452" s="41" t="s">
        <v>1511</v>
      </c>
      <c r="C452" s="61" t="s">
        <v>1525</v>
      </c>
      <c r="D452" s="60" t="str">
        <f>HYPERLINK("https://www.funcionpublica.gov.co/eva/gestornormativo/norma.php?i=184758","Ley 2166 de 2021")</f>
        <v>Ley 2166 de 2021</v>
      </c>
      <c r="E452" s="28" t="s">
        <v>584</v>
      </c>
      <c r="F452" s="28" t="s">
        <v>1526</v>
      </c>
      <c r="G452" s="172" t="s">
        <v>1527</v>
      </c>
      <c r="H452" s="41" t="s">
        <v>1411</v>
      </c>
    </row>
    <row r="453" spans="1:8" ht="150" customHeight="1">
      <c r="A453" s="115" t="s">
        <v>716</v>
      </c>
      <c r="B453" s="41" t="s">
        <v>1511</v>
      </c>
      <c r="C453" s="61" t="s">
        <v>1528</v>
      </c>
      <c r="D453" s="60" t="str">
        <f>HYPERLINK("https://www.funcionpublica.gov.co/eva/gestornormativo/norma.php?i=259640","Ley 2453 de 2025")</f>
        <v>Ley 2453 de 2025</v>
      </c>
      <c r="E453" s="28" t="s">
        <v>584</v>
      </c>
      <c r="F453" s="28" t="s">
        <v>1529</v>
      </c>
      <c r="G453" s="172" t="s">
        <v>1530</v>
      </c>
      <c r="H453" s="41" t="s">
        <v>1531</v>
      </c>
    </row>
    <row r="454" spans="1:8" ht="168" customHeight="1">
      <c r="A454" s="112" t="s">
        <v>716</v>
      </c>
      <c r="B454" s="113" t="s">
        <v>1511</v>
      </c>
      <c r="C454" s="59" t="s">
        <v>1532</v>
      </c>
      <c r="D454" s="58" t="s">
        <v>1533</v>
      </c>
      <c r="E454" s="28" t="s">
        <v>1534</v>
      </c>
      <c r="F454" s="93" t="s">
        <v>1535</v>
      </c>
      <c r="G454" s="172" t="s">
        <v>1536</v>
      </c>
      <c r="H454" s="113" t="s">
        <v>31</v>
      </c>
    </row>
    <row r="455" spans="1:8" ht="240.75" customHeight="1">
      <c r="A455" s="112" t="s">
        <v>716</v>
      </c>
      <c r="B455" s="113" t="s">
        <v>1511</v>
      </c>
      <c r="C455" s="59" t="s">
        <v>1537</v>
      </c>
      <c r="D455" s="58" t="s">
        <v>1538</v>
      </c>
      <c r="E455" s="28" t="s">
        <v>755</v>
      </c>
      <c r="F455" s="93" t="s">
        <v>1539</v>
      </c>
      <c r="G455" s="59" t="s">
        <v>1540</v>
      </c>
      <c r="H455" s="113" t="s">
        <v>31</v>
      </c>
    </row>
    <row r="456" spans="1:8" ht="276.75" customHeight="1">
      <c r="A456" s="112" t="s">
        <v>716</v>
      </c>
      <c r="B456" s="113" t="s">
        <v>1511</v>
      </c>
      <c r="C456" s="59" t="s">
        <v>1541</v>
      </c>
      <c r="D456" s="60" t="str">
        <f>HYPERLINK("https://www.alcaldiabogota.gov.co/sisjur/normas/Norma1.jsp?i=191904","Decreto Distrital 642 de 2025")</f>
        <v>Decreto Distrital 642 de 2025</v>
      </c>
      <c r="E456" s="28" t="s">
        <v>755</v>
      </c>
      <c r="F456" s="93" t="s">
        <v>1542</v>
      </c>
      <c r="G456" s="59" t="s">
        <v>1543</v>
      </c>
      <c r="H456" s="113" t="s">
        <v>31</v>
      </c>
    </row>
    <row r="457" spans="1:8" ht="182.25" customHeight="1">
      <c r="A457" s="112" t="s">
        <v>716</v>
      </c>
      <c r="B457" s="113" t="s">
        <v>1511</v>
      </c>
      <c r="C457" s="59" t="s">
        <v>1544</v>
      </c>
      <c r="D457" s="58" t="s">
        <v>1545</v>
      </c>
      <c r="E457" s="28" t="s">
        <v>755</v>
      </c>
      <c r="F457" s="93" t="s">
        <v>1546</v>
      </c>
      <c r="G457" s="172" t="s">
        <v>1547</v>
      </c>
      <c r="H457" s="113" t="s">
        <v>1548</v>
      </c>
    </row>
    <row r="458" spans="1:8" ht="130.5" customHeight="1">
      <c r="A458" s="115" t="s">
        <v>716</v>
      </c>
      <c r="B458" s="41" t="s">
        <v>1511</v>
      </c>
      <c r="C458" s="61" t="s">
        <v>1549</v>
      </c>
      <c r="D458" s="60" t="str">
        <f>HYPERLINK("https://www.alcaldiabogota.gov.co/sisjur/normas/Norma1.jsp?i=191867","Decreto Distrital 647 de 2025")</f>
        <v>Decreto Distrital 647 de 2025</v>
      </c>
      <c r="E458" s="28" t="s">
        <v>755</v>
      </c>
      <c r="F458" s="93" t="s">
        <v>1550</v>
      </c>
      <c r="G458" s="172" t="s">
        <v>1551</v>
      </c>
      <c r="H458" s="41" t="s">
        <v>31</v>
      </c>
    </row>
    <row r="459" spans="1:8" ht="189" customHeight="1">
      <c r="A459" s="112" t="s">
        <v>716</v>
      </c>
      <c r="B459" s="113" t="s">
        <v>1511</v>
      </c>
      <c r="C459" s="59" t="s">
        <v>1552</v>
      </c>
      <c r="D459" s="58" t="s">
        <v>1553</v>
      </c>
      <c r="E459" s="28" t="s">
        <v>755</v>
      </c>
      <c r="F459" s="93" t="s">
        <v>1554</v>
      </c>
      <c r="G459" s="172" t="s">
        <v>1555</v>
      </c>
      <c r="H459" s="113" t="s">
        <v>31</v>
      </c>
    </row>
    <row r="460" spans="1:8" ht="198.75" customHeight="1">
      <c r="A460" s="112" t="s">
        <v>716</v>
      </c>
      <c r="B460" s="113" t="s">
        <v>1511</v>
      </c>
      <c r="C460" s="59" t="s">
        <v>1556</v>
      </c>
      <c r="D460" s="58" t="s">
        <v>1557</v>
      </c>
      <c r="E460" s="28" t="s">
        <v>860</v>
      </c>
      <c r="F460" s="93" t="s">
        <v>1554</v>
      </c>
      <c r="G460" s="172" t="s">
        <v>1555</v>
      </c>
      <c r="H460" s="113" t="s">
        <v>31</v>
      </c>
    </row>
    <row r="461" spans="1:8" ht="251.25" customHeight="1">
      <c r="A461" s="112" t="s">
        <v>716</v>
      </c>
      <c r="B461" s="113" t="s">
        <v>1511</v>
      </c>
      <c r="C461" s="59" t="s">
        <v>1558</v>
      </c>
      <c r="D461" s="58" t="s">
        <v>1559</v>
      </c>
      <c r="E461" s="28" t="s">
        <v>666</v>
      </c>
      <c r="F461" s="93" t="s">
        <v>1560</v>
      </c>
      <c r="G461" s="59" t="s">
        <v>1561</v>
      </c>
      <c r="H461" s="113" t="s">
        <v>31</v>
      </c>
    </row>
    <row r="462" spans="1:8" ht="226.5" customHeight="1">
      <c r="A462" s="112" t="s">
        <v>716</v>
      </c>
      <c r="B462" s="113" t="s">
        <v>1511</v>
      </c>
      <c r="C462" s="59" t="s">
        <v>1562</v>
      </c>
      <c r="D462" s="58" t="s">
        <v>1563</v>
      </c>
      <c r="E462" s="28" t="s">
        <v>860</v>
      </c>
      <c r="F462" s="93" t="s">
        <v>1564</v>
      </c>
      <c r="G462" s="59" t="s">
        <v>1565</v>
      </c>
      <c r="H462" s="113" t="s">
        <v>31</v>
      </c>
    </row>
    <row r="463" spans="1:8" ht="261" customHeight="1">
      <c r="A463" s="115" t="s">
        <v>716</v>
      </c>
      <c r="B463" s="41" t="s">
        <v>1511</v>
      </c>
      <c r="C463" s="61" t="s">
        <v>1566</v>
      </c>
      <c r="D463" s="62" t="str">
        <f>HYPERLINK("https://www.alcaldiabogota.gov.co/sisjur/normas/Norma1.jsp?i=76950","Acuerdo Distrital 703 de 2018")</f>
        <v>Acuerdo Distrital 703 de 2018</v>
      </c>
      <c r="E463" s="28" t="s">
        <v>860</v>
      </c>
      <c r="F463" s="93" t="s">
        <v>1567</v>
      </c>
      <c r="G463" s="28" t="s">
        <v>1568</v>
      </c>
      <c r="H463" s="41" t="s">
        <v>1531</v>
      </c>
    </row>
    <row r="464" spans="1:8" ht="141.75" customHeight="1">
      <c r="A464" s="112" t="s">
        <v>716</v>
      </c>
      <c r="B464" s="113" t="s">
        <v>1511</v>
      </c>
      <c r="C464" s="59" t="s">
        <v>1569</v>
      </c>
      <c r="D464" s="58" t="s">
        <v>1570</v>
      </c>
      <c r="E464" s="28" t="s">
        <v>666</v>
      </c>
      <c r="F464" s="93" t="s">
        <v>1571</v>
      </c>
      <c r="G464" s="28" t="s">
        <v>1572</v>
      </c>
      <c r="H464" s="113" t="s">
        <v>31</v>
      </c>
    </row>
    <row r="465" spans="1:8" ht="141.75" customHeight="1">
      <c r="A465" s="115" t="s">
        <v>716</v>
      </c>
      <c r="B465" s="41" t="s">
        <v>1511</v>
      </c>
      <c r="C465" s="61" t="s">
        <v>1573</v>
      </c>
      <c r="D465" s="60" t="str">
        <f>HYPERLINK("https://www.alcaldiabogota.gov.co/sisjur/normas/Norma1.jsp?i=136399","Acuerdo Distrital 878 de 2023")</f>
        <v>Acuerdo Distrital 878 de 2023</v>
      </c>
      <c r="E465" s="28" t="s">
        <v>860</v>
      </c>
      <c r="F465" s="93" t="s">
        <v>1574</v>
      </c>
      <c r="G465" s="28" t="s">
        <v>1575</v>
      </c>
      <c r="H465" s="41" t="s">
        <v>1531</v>
      </c>
    </row>
    <row r="466" spans="1:8" ht="141.75" customHeight="1">
      <c r="A466" s="115" t="s">
        <v>716</v>
      </c>
      <c r="B466" s="41" t="s">
        <v>1511</v>
      </c>
      <c r="C466" s="61" t="s">
        <v>1576</v>
      </c>
      <c r="D466" s="60" t="str">
        <f>HYPERLINK("https://www.alcaldiabogota.gov.co/sisjur/normas/Norma1.jsp?i=194069","Acuerdo Distrital 1081 de 2026")</f>
        <v>Acuerdo Distrital 1081 de 2026</v>
      </c>
      <c r="E466" s="28" t="s">
        <v>860</v>
      </c>
      <c r="F466" s="93" t="s">
        <v>1577</v>
      </c>
      <c r="G466" s="28" t="s">
        <v>1578</v>
      </c>
      <c r="H466" s="41" t="s">
        <v>31</v>
      </c>
    </row>
    <row r="467" spans="1:8" ht="141.75" customHeight="1">
      <c r="A467" s="115" t="s">
        <v>716</v>
      </c>
      <c r="B467" s="41" t="s">
        <v>1511</v>
      </c>
      <c r="C467" s="61" t="s">
        <v>1579</v>
      </c>
      <c r="D467" s="60" t="str">
        <f>HYPERLINK("https://www.alcaldiabogota.gov.co/sisjur/normas/Norma1.jsp?i=28572","Acuerdo IDPAC 002 de 2007")</f>
        <v>Acuerdo IDPAC 002 de 2007</v>
      </c>
      <c r="E467" s="28" t="s">
        <v>1580</v>
      </c>
      <c r="F467" s="93" t="s">
        <v>1581</v>
      </c>
      <c r="G467" s="28" t="s">
        <v>1582</v>
      </c>
      <c r="H467" s="41" t="s">
        <v>1583</v>
      </c>
    </row>
    <row r="468" spans="1:8" ht="141.75" customHeight="1">
      <c r="A468" s="115" t="s">
        <v>716</v>
      </c>
      <c r="B468" s="41" t="s">
        <v>1511</v>
      </c>
      <c r="C468" s="61" t="s">
        <v>1584</v>
      </c>
      <c r="D468" s="60" t="str">
        <f>HYPERLINK("https://www.alcaldiabogota.gov.co/sisjur/normas/Norma1.jsp?i=142159","Acuerdo 001 de 2023")</f>
        <v>Acuerdo 001 de 2023</v>
      </c>
      <c r="E468" s="28" t="s">
        <v>1585</v>
      </c>
      <c r="F468" s="93" t="s">
        <v>1586</v>
      </c>
      <c r="G468" s="172" t="s">
        <v>1587</v>
      </c>
      <c r="H468" s="41" t="s">
        <v>1411</v>
      </c>
    </row>
    <row r="469" spans="1:8" ht="141.75" customHeight="1">
      <c r="A469" s="112" t="s">
        <v>716</v>
      </c>
      <c r="B469" s="113" t="s">
        <v>1511</v>
      </c>
      <c r="C469" s="59" t="s">
        <v>1588</v>
      </c>
      <c r="D469" s="58" t="s">
        <v>1589</v>
      </c>
      <c r="E469" s="28" t="s">
        <v>1590</v>
      </c>
      <c r="F469" s="93" t="s">
        <v>1554</v>
      </c>
      <c r="G469" s="172" t="s">
        <v>1591</v>
      </c>
      <c r="H469" s="113" t="s">
        <v>31</v>
      </c>
    </row>
    <row r="470" spans="1:8" ht="141.75" customHeight="1">
      <c r="A470" s="115" t="s">
        <v>716</v>
      </c>
      <c r="B470" s="41" t="s">
        <v>1511</v>
      </c>
      <c r="C470" s="61" t="s">
        <v>1592</v>
      </c>
      <c r="D470" s="60" t="str">
        <f>HYPERLINK("https://www.alcaldiabogota.gov.co/sisjur/normas/Norma1.jsp?i=69774","Resolución 490 de 2015")</f>
        <v>Resolución 490 de 2015</v>
      </c>
      <c r="E470" s="28" t="s">
        <v>1593</v>
      </c>
      <c r="F470" s="93" t="s">
        <v>1594</v>
      </c>
      <c r="G470" s="172" t="s">
        <v>1595</v>
      </c>
      <c r="H470" s="41" t="s">
        <v>31</v>
      </c>
    </row>
    <row r="471" spans="1:8" ht="168.75" customHeight="1">
      <c r="A471" s="115" t="s">
        <v>716</v>
      </c>
      <c r="B471" s="41" t="s">
        <v>1511</v>
      </c>
      <c r="C471" s="61" t="s">
        <v>1596</v>
      </c>
      <c r="D471" s="60" t="str">
        <f>HYPERLINK("https://www.alcaldiabogota.gov.co/sisjur/normas/Norma1.jsp?i=194120","Resolución 492 de 2026")</f>
        <v>Resolución 492 de 2026</v>
      </c>
      <c r="E471" s="28" t="s">
        <v>1597</v>
      </c>
      <c r="F471" s="93" t="s">
        <v>1598</v>
      </c>
      <c r="G471" s="172" t="s">
        <v>1599</v>
      </c>
      <c r="H471" s="41" t="s">
        <v>31</v>
      </c>
    </row>
    <row r="472" spans="1:8" ht="137.25" customHeight="1">
      <c r="A472" s="115" t="s">
        <v>716</v>
      </c>
      <c r="B472" s="41" t="s">
        <v>1511</v>
      </c>
      <c r="C472" s="61" t="s">
        <v>1600</v>
      </c>
      <c r="D472" s="60" t="str">
        <f>HYPERLINK("https://www.alcaldiabogota.gov.co/sisjur/normas/Norma1.jsp?i=88723","Circular Conjunta 002 de 2020")</f>
        <v>Circular Conjunta 002 de 2020</v>
      </c>
      <c r="E472" s="28" t="s">
        <v>1601</v>
      </c>
      <c r="F472" s="93" t="s">
        <v>1602</v>
      </c>
      <c r="G472" s="172" t="s">
        <v>1603</v>
      </c>
      <c r="H472" s="41" t="s">
        <v>1531</v>
      </c>
    </row>
    <row r="473" spans="1:8" ht="137.25" customHeight="1">
      <c r="A473" s="115" t="s">
        <v>716</v>
      </c>
      <c r="B473" s="41" t="s">
        <v>1511</v>
      </c>
      <c r="C473" s="28" t="s">
        <v>1604</v>
      </c>
      <c r="D473" s="60" t="str">
        <f>HYPERLINK("https://www.alcaldiabogota.gov.co/sisjur/normas/Norma1.jsp?i=191198","Circular 027 de 2025")</f>
        <v>Circular 027 de 2025</v>
      </c>
      <c r="E473" s="28" t="s">
        <v>1270</v>
      </c>
      <c r="F473" s="93" t="s">
        <v>1605</v>
      </c>
      <c r="G473" s="172" t="s">
        <v>1606</v>
      </c>
      <c r="H473" s="41" t="s">
        <v>31</v>
      </c>
    </row>
    <row r="474" spans="1:8" ht="137.25" customHeight="1">
      <c r="A474" s="112" t="s">
        <v>716</v>
      </c>
      <c r="B474" s="113" t="s">
        <v>1511</v>
      </c>
      <c r="C474" s="59" t="s">
        <v>1607</v>
      </c>
      <c r="D474" s="58" t="s">
        <v>1608</v>
      </c>
      <c r="E474" s="28" t="s">
        <v>1609</v>
      </c>
      <c r="F474" s="93" t="s">
        <v>1610</v>
      </c>
      <c r="G474" s="172" t="s">
        <v>1611</v>
      </c>
      <c r="H474" s="113" t="s">
        <v>31</v>
      </c>
    </row>
    <row r="475" spans="1:8" ht="137.25" customHeight="1">
      <c r="A475" s="112" t="s">
        <v>716</v>
      </c>
      <c r="B475" s="113" t="s">
        <v>1511</v>
      </c>
      <c r="C475" s="59" t="s">
        <v>1612</v>
      </c>
      <c r="D475" s="58" t="s">
        <v>1613</v>
      </c>
      <c r="E475" s="28" t="s">
        <v>1609</v>
      </c>
      <c r="F475" s="93" t="s">
        <v>1614</v>
      </c>
      <c r="G475" s="172" t="s">
        <v>1611</v>
      </c>
      <c r="H475" s="113" t="s">
        <v>31</v>
      </c>
    </row>
    <row r="476" spans="1:8" ht="137.25" customHeight="1">
      <c r="A476" s="112" t="s">
        <v>716</v>
      </c>
      <c r="B476" s="113" t="s">
        <v>1511</v>
      </c>
      <c r="C476" s="59" t="s">
        <v>1615</v>
      </c>
      <c r="D476" s="58" t="s">
        <v>1616</v>
      </c>
      <c r="E476" s="28" t="s">
        <v>1609</v>
      </c>
      <c r="F476" s="93" t="s">
        <v>1617</v>
      </c>
      <c r="G476" s="59" t="s">
        <v>1611</v>
      </c>
      <c r="H476" s="113" t="s">
        <v>31</v>
      </c>
    </row>
    <row r="477" spans="1:8" ht="137.25" customHeight="1">
      <c r="A477" s="167" t="s">
        <v>1618</v>
      </c>
      <c r="B477" s="151" t="s">
        <v>1619</v>
      </c>
      <c r="C477" s="152" t="s">
        <v>1620</v>
      </c>
      <c r="D477" s="196" t="s">
        <v>1621</v>
      </c>
      <c r="E477" s="152" t="s">
        <v>72</v>
      </c>
      <c r="F477" s="93" t="s">
        <v>1622</v>
      </c>
      <c r="G477" s="59" t="s">
        <v>1623</v>
      </c>
      <c r="H477" s="144" t="s">
        <v>1624</v>
      </c>
    </row>
    <row r="478" spans="1:8" ht="267" customHeight="1">
      <c r="A478" s="167" t="s">
        <v>1618</v>
      </c>
      <c r="B478" s="151" t="s">
        <v>1619</v>
      </c>
      <c r="C478" s="152" t="s">
        <v>1625</v>
      </c>
      <c r="D478" s="194" t="s">
        <v>1621</v>
      </c>
      <c r="E478" s="152" t="s">
        <v>1626</v>
      </c>
      <c r="F478" s="93" t="s">
        <v>1627</v>
      </c>
      <c r="G478" s="172" t="s">
        <v>1628</v>
      </c>
      <c r="H478" s="144" t="s">
        <v>1629</v>
      </c>
    </row>
    <row r="479" spans="1:8" ht="225" customHeight="1">
      <c r="A479" s="167" t="s">
        <v>1630</v>
      </c>
      <c r="B479" s="151" t="s">
        <v>1619</v>
      </c>
      <c r="C479" s="152" t="s">
        <v>1631</v>
      </c>
      <c r="D479" s="234" t="s">
        <v>1497</v>
      </c>
      <c r="E479" s="152" t="s">
        <v>1626</v>
      </c>
      <c r="F479" s="93" t="s">
        <v>1632</v>
      </c>
      <c r="G479" s="193" t="s">
        <v>1633</v>
      </c>
      <c r="H479" s="144" t="s">
        <v>1634</v>
      </c>
    </row>
    <row r="480" spans="1:8" ht="150.75" customHeight="1">
      <c r="A480" s="167" t="s">
        <v>1630</v>
      </c>
      <c r="B480" s="151" t="s">
        <v>1619</v>
      </c>
      <c r="C480" s="152" t="s">
        <v>1635</v>
      </c>
      <c r="D480" s="196" t="s">
        <v>1636</v>
      </c>
      <c r="E480" s="152" t="s">
        <v>72</v>
      </c>
      <c r="F480" s="93" t="s">
        <v>1637</v>
      </c>
      <c r="G480" s="193" t="s">
        <v>1638</v>
      </c>
      <c r="H480" s="144" t="s">
        <v>1639</v>
      </c>
    </row>
    <row r="481" spans="1:8" ht="253.5" customHeight="1">
      <c r="A481" s="167" t="s">
        <v>1618</v>
      </c>
      <c r="B481" s="151" t="s">
        <v>1619</v>
      </c>
      <c r="C481" s="152" t="s">
        <v>1640</v>
      </c>
      <c r="D481" s="195" t="s">
        <v>1641</v>
      </c>
      <c r="E481" s="152" t="s">
        <v>33</v>
      </c>
      <c r="F481" s="93" t="s">
        <v>1642</v>
      </c>
      <c r="G481" s="193" t="s">
        <v>1643</v>
      </c>
      <c r="H481" s="144" t="s">
        <v>1644</v>
      </c>
    </row>
    <row r="482" spans="1:8" ht="106.5" customHeight="1">
      <c r="A482" s="167" t="s">
        <v>1618</v>
      </c>
      <c r="B482" s="151" t="s">
        <v>1619</v>
      </c>
      <c r="C482" s="152" t="s">
        <v>1645</v>
      </c>
      <c r="D482" s="192" t="str">
        <f>HYPERLINK("https://www.alcaldiabogota.gov.co/sisjur/normas/Norma1.jsp?i=28572","Acuerdo 002 de 2007")</f>
        <v>Acuerdo 002 de 2007</v>
      </c>
      <c r="E482" s="152" t="s">
        <v>1646</v>
      </c>
      <c r="F482" s="93" t="s">
        <v>1647</v>
      </c>
      <c r="G482" s="193" t="s">
        <v>1648</v>
      </c>
      <c r="H482" s="144" t="s">
        <v>31</v>
      </c>
    </row>
    <row r="483" spans="1:8" ht="147.75" customHeight="1">
      <c r="A483" s="167" t="s">
        <v>1618</v>
      </c>
      <c r="B483" s="151" t="s">
        <v>1619</v>
      </c>
      <c r="C483" s="152" t="s">
        <v>1635</v>
      </c>
      <c r="D483" s="196" t="s">
        <v>1649</v>
      </c>
      <c r="E483" s="152" t="s">
        <v>706</v>
      </c>
      <c r="F483" s="93" t="s">
        <v>1637</v>
      </c>
      <c r="G483" s="193" t="s">
        <v>1638</v>
      </c>
      <c r="H483" s="144" t="s">
        <v>31</v>
      </c>
    </row>
    <row r="484" spans="1:8" ht="120.75" customHeight="1">
      <c r="A484" s="167" t="s">
        <v>1618</v>
      </c>
      <c r="B484" s="151" t="s">
        <v>1619</v>
      </c>
      <c r="C484" s="152" t="s">
        <v>1072</v>
      </c>
      <c r="D484" s="52" t="s">
        <v>1650</v>
      </c>
      <c r="E484" s="152" t="s">
        <v>706</v>
      </c>
      <c r="F484" s="93" t="s">
        <v>1651</v>
      </c>
      <c r="G484" s="193" t="s">
        <v>1652</v>
      </c>
      <c r="H484" s="144" t="s">
        <v>31</v>
      </c>
    </row>
    <row r="485" spans="1:8" ht="120.75" customHeight="1">
      <c r="A485" s="167" t="s">
        <v>1618</v>
      </c>
      <c r="B485" s="151" t="s">
        <v>1619</v>
      </c>
      <c r="C485" s="152" t="s">
        <v>1653</v>
      </c>
      <c r="D485" s="192" t="str">
        <f>HYPERLINK("https://www.alcaldiabogota.gov.co/sisjur/normas/Norma1.jsp?i=178745","Resolución 137 de 2025")</f>
        <v>Resolución 137 de 2025</v>
      </c>
      <c r="E485" s="152" t="s">
        <v>779</v>
      </c>
      <c r="F485" s="93" t="s">
        <v>1654</v>
      </c>
      <c r="G485" s="193" t="s">
        <v>1655</v>
      </c>
      <c r="H485" s="144" t="s">
        <v>31</v>
      </c>
    </row>
    <row r="486" spans="1:8" ht="165" customHeight="1">
      <c r="A486" s="167" t="s">
        <v>1630</v>
      </c>
      <c r="B486" s="151" t="s">
        <v>1619</v>
      </c>
      <c r="C486" s="152" t="s">
        <v>1656</v>
      </c>
      <c r="D486" s="196" t="s">
        <v>1657</v>
      </c>
      <c r="E486" s="152" t="s">
        <v>1658</v>
      </c>
      <c r="F486" s="93" t="s">
        <v>1659</v>
      </c>
      <c r="G486" s="193" t="s">
        <v>1638</v>
      </c>
      <c r="H486" s="144" t="s">
        <v>31</v>
      </c>
    </row>
    <row r="487" spans="1:8" ht="145.5" customHeight="1">
      <c r="A487" s="167" t="s">
        <v>1618</v>
      </c>
      <c r="B487" s="151" t="s">
        <v>1619</v>
      </c>
      <c r="C487" s="152" t="s">
        <v>1660</v>
      </c>
      <c r="D487" s="196" t="s">
        <v>1661</v>
      </c>
      <c r="E487" s="152" t="s">
        <v>1658</v>
      </c>
      <c r="F487" s="93" t="s">
        <v>1662</v>
      </c>
      <c r="G487" s="193" t="s">
        <v>1638</v>
      </c>
      <c r="H487" s="144" t="s">
        <v>31</v>
      </c>
    </row>
    <row r="488" spans="1:8" ht="139.5" customHeight="1">
      <c r="A488" s="167" t="s">
        <v>1618</v>
      </c>
      <c r="B488" s="151" t="s">
        <v>1619</v>
      </c>
      <c r="C488" s="152" t="s">
        <v>1663</v>
      </c>
      <c r="D488" s="196" t="s">
        <v>1664</v>
      </c>
      <c r="E488" s="152" t="s">
        <v>1658</v>
      </c>
      <c r="F488" s="93" t="s">
        <v>1665</v>
      </c>
      <c r="G488" s="193" t="s">
        <v>1638</v>
      </c>
      <c r="H488" s="144" t="s">
        <v>31</v>
      </c>
    </row>
    <row r="489" spans="1:8" ht="139.5" customHeight="1">
      <c r="A489" s="167" t="s">
        <v>1618</v>
      </c>
      <c r="B489" s="151" t="s">
        <v>1619</v>
      </c>
      <c r="C489" s="152" t="s">
        <v>1666</v>
      </c>
      <c r="D489" s="196" t="s">
        <v>1667</v>
      </c>
      <c r="E489" s="152" t="s">
        <v>1658</v>
      </c>
      <c r="F489" s="93" t="s">
        <v>1668</v>
      </c>
      <c r="G489" s="193" t="s">
        <v>1638</v>
      </c>
      <c r="H489" s="144" t="s">
        <v>31</v>
      </c>
    </row>
    <row r="490" spans="1:8" ht="139.5" customHeight="1">
      <c r="A490" s="167" t="s">
        <v>1618</v>
      </c>
      <c r="B490" s="151" t="s">
        <v>1619</v>
      </c>
      <c r="C490" s="152" t="s">
        <v>1669</v>
      </c>
      <c r="D490" s="196" t="s">
        <v>1670</v>
      </c>
      <c r="E490" s="152" t="s">
        <v>1609</v>
      </c>
      <c r="F490" s="93" t="s">
        <v>1671</v>
      </c>
      <c r="G490" s="193" t="s">
        <v>1638</v>
      </c>
      <c r="H490" s="144" t="s">
        <v>31</v>
      </c>
    </row>
    <row r="491" spans="1:8" ht="157.5" customHeight="1">
      <c r="A491" s="167" t="s">
        <v>1618</v>
      </c>
      <c r="B491" s="151" t="s">
        <v>1619</v>
      </c>
      <c r="C491" s="152" t="s">
        <v>1672</v>
      </c>
      <c r="D491" s="196" t="s">
        <v>1673</v>
      </c>
      <c r="E491" s="152" t="s">
        <v>1674</v>
      </c>
      <c r="F491" s="93" t="s">
        <v>1675</v>
      </c>
      <c r="G491" s="193" t="s">
        <v>1638</v>
      </c>
      <c r="H491" s="144" t="s">
        <v>31</v>
      </c>
    </row>
    <row r="492" spans="1:8" ht="151.5" customHeight="1">
      <c r="A492" s="167" t="s">
        <v>1630</v>
      </c>
      <c r="B492" s="151" t="s">
        <v>1619</v>
      </c>
      <c r="C492" s="152" t="s">
        <v>1676</v>
      </c>
      <c r="D492" s="196" t="s">
        <v>1677</v>
      </c>
      <c r="E492" s="152" t="s">
        <v>1609</v>
      </c>
      <c r="F492" s="93" t="s">
        <v>1678</v>
      </c>
      <c r="G492" s="193" t="s">
        <v>1638</v>
      </c>
      <c r="H492" s="144" t="s">
        <v>31</v>
      </c>
    </row>
    <row r="493" spans="1:8" ht="152.25" customHeight="1">
      <c r="A493" s="167" t="s">
        <v>1618</v>
      </c>
      <c r="B493" s="151" t="s">
        <v>1619</v>
      </c>
      <c r="C493" s="152" t="s">
        <v>1679</v>
      </c>
      <c r="D493" s="196" t="s">
        <v>1680</v>
      </c>
      <c r="E493" s="152" t="s">
        <v>1658</v>
      </c>
      <c r="F493" s="93" t="s">
        <v>1681</v>
      </c>
      <c r="G493" s="193" t="s">
        <v>1638</v>
      </c>
      <c r="H493" s="144" t="s">
        <v>31</v>
      </c>
    </row>
    <row r="494" spans="1:8" ht="157.5" customHeight="1">
      <c r="A494" s="167" t="s">
        <v>1618</v>
      </c>
      <c r="B494" s="151" t="s">
        <v>1619</v>
      </c>
      <c r="C494" s="152" t="s">
        <v>1682</v>
      </c>
      <c r="D494" s="196" t="s">
        <v>1683</v>
      </c>
      <c r="E494" s="152" t="s">
        <v>1658</v>
      </c>
      <c r="F494" s="93" t="s">
        <v>1681</v>
      </c>
      <c r="G494" s="193" t="s">
        <v>1638</v>
      </c>
      <c r="H494" s="73" t="s">
        <v>31</v>
      </c>
    </row>
    <row r="495" spans="1:8" ht="157.5" customHeight="1">
      <c r="A495" s="167" t="s">
        <v>1618</v>
      </c>
      <c r="B495" s="151" t="s">
        <v>1619</v>
      </c>
      <c r="C495" s="152" t="s">
        <v>1684</v>
      </c>
      <c r="D495" s="196" t="s">
        <v>1685</v>
      </c>
      <c r="E495" s="152" t="s">
        <v>1658</v>
      </c>
      <c r="F495" s="93" t="s">
        <v>1686</v>
      </c>
      <c r="G495" s="193" t="s">
        <v>1638</v>
      </c>
      <c r="H495" s="73" t="s">
        <v>31</v>
      </c>
    </row>
    <row r="496" spans="1:8" ht="157.5" customHeight="1">
      <c r="A496" s="167" t="s">
        <v>1618</v>
      </c>
      <c r="B496" s="151" t="s">
        <v>1619</v>
      </c>
      <c r="C496" s="152" t="s">
        <v>1687</v>
      </c>
      <c r="D496" s="196" t="s">
        <v>1688</v>
      </c>
      <c r="E496" s="152" t="s">
        <v>1658</v>
      </c>
      <c r="F496" s="93" t="s">
        <v>1686</v>
      </c>
      <c r="G496" s="193" t="s">
        <v>1638</v>
      </c>
      <c r="H496" s="73" t="s">
        <v>31</v>
      </c>
    </row>
    <row r="497" spans="1:8" ht="157.5" customHeight="1">
      <c r="A497" s="167" t="s">
        <v>1618</v>
      </c>
      <c r="B497" s="151" t="s">
        <v>1619</v>
      </c>
      <c r="C497" s="152" t="s">
        <v>1689</v>
      </c>
      <c r="D497" s="192" t="str">
        <f>HYPERLINK("https://www.alcaldiabogota.gov.co/sisjur/normas/Norma1.jsp?i=168497","Circular Conjunta 015 de 2024")</f>
        <v>Circular Conjunta 015 de 2024</v>
      </c>
      <c r="E497" s="152" t="s">
        <v>1690</v>
      </c>
      <c r="F497" s="235" t="s">
        <v>1691</v>
      </c>
      <c r="G497" s="193" t="s">
        <v>1692</v>
      </c>
      <c r="H497" s="73" t="s">
        <v>31</v>
      </c>
    </row>
    <row r="498" spans="1:8" ht="78" customHeight="1">
      <c r="A498" s="167" t="s">
        <v>645</v>
      </c>
      <c r="B498" s="151" t="s">
        <v>1693</v>
      </c>
      <c r="C498" s="166" t="s">
        <v>1694</v>
      </c>
      <c r="D498" s="210" t="s">
        <v>1695</v>
      </c>
      <c r="E498" s="166" t="s">
        <v>584</v>
      </c>
      <c r="F498" s="235" t="s">
        <v>1696</v>
      </c>
      <c r="G498" s="193" t="s">
        <v>1697</v>
      </c>
      <c r="H498" s="73" t="s">
        <v>31</v>
      </c>
    </row>
    <row r="499" spans="1:8" ht="134.25" customHeight="1">
      <c r="A499" s="167" t="s">
        <v>645</v>
      </c>
      <c r="B499" s="151" t="s">
        <v>1693</v>
      </c>
      <c r="C499" s="166" t="s">
        <v>1698</v>
      </c>
      <c r="D499" s="197" t="s">
        <v>1699</v>
      </c>
      <c r="E499" s="166" t="s">
        <v>584</v>
      </c>
      <c r="F499" s="235" t="s">
        <v>1700</v>
      </c>
      <c r="G499" s="193" t="s">
        <v>1697</v>
      </c>
      <c r="H499" s="73" t="s">
        <v>31</v>
      </c>
    </row>
    <row r="500" spans="1:8" ht="174.75" customHeight="1">
      <c r="A500" s="151" t="s">
        <v>645</v>
      </c>
      <c r="B500" s="151" t="s">
        <v>1693</v>
      </c>
      <c r="C500" s="166" t="s">
        <v>1701</v>
      </c>
      <c r="D500" s="192" t="s">
        <v>844</v>
      </c>
      <c r="E500" s="166" t="s">
        <v>584</v>
      </c>
      <c r="F500" s="235" t="s">
        <v>1702</v>
      </c>
      <c r="G500" s="193" t="s">
        <v>1697</v>
      </c>
      <c r="H500" s="73" t="s">
        <v>31</v>
      </c>
    </row>
    <row r="501" spans="1:8" ht="75.75" customHeight="1">
      <c r="A501" s="107" t="s">
        <v>645</v>
      </c>
      <c r="B501" s="151" t="s">
        <v>1693</v>
      </c>
      <c r="C501" s="93" t="s">
        <v>655</v>
      </c>
      <c r="D501" s="54" t="s">
        <v>1703</v>
      </c>
      <c r="E501" s="93" t="s">
        <v>1704</v>
      </c>
      <c r="F501" s="235" t="s">
        <v>1705</v>
      </c>
      <c r="G501" s="193" t="s">
        <v>1697</v>
      </c>
      <c r="H501" s="73" t="s">
        <v>31</v>
      </c>
    </row>
    <row r="502" spans="1:8" ht="134.25" customHeight="1">
      <c r="A502" s="107" t="s">
        <v>645</v>
      </c>
      <c r="B502" s="151" t="s">
        <v>1693</v>
      </c>
      <c r="C502" s="236" t="s">
        <v>1706</v>
      </c>
      <c r="D502" s="201" t="s">
        <v>1707</v>
      </c>
      <c r="E502" s="152" t="s">
        <v>867</v>
      </c>
      <c r="F502" s="235" t="s">
        <v>1708</v>
      </c>
      <c r="G502" s="193" t="s">
        <v>1697</v>
      </c>
      <c r="H502" s="73" t="s">
        <v>31</v>
      </c>
    </row>
    <row r="503" spans="1:8" ht="134.25" customHeight="1">
      <c r="A503" s="107" t="s">
        <v>716</v>
      </c>
      <c r="B503" s="151" t="s">
        <v>1709</v>
      </c>
      <c r="C503" s="236" t="s">
        <v>1710</v>
      </c>
      <c r="D503" s="237" t="s">
        <v>76</v>
      </c>
      <c r="E503" s="152" t="s">
        <v>722</v>
      </c>
      <c r="F503" s="235" t="s">
        <v>1711</v>
      </c>
      <c r="G503" s="193" t="s">
        <v>1712</v>
      </c>
      <c r="H503" s="73" t="s">
        <v>1713</v>
      </c>
    </row>
    <row r="504" spans="1:8" ht="134.25" customHeight="1">
      <c r="A504" s="107" t="s">
        <v>716</v>
      </c>
      <c r="B504" s="151" t="s">
        <v>1709</v>
      </c>
      <c r="C504" s="236" t="s">
        <v>1714</v>
      </c>
      <c r="D504" s="237" t="s">
        <v>879</v>
      </c>
      <c r="E504" s="152" t="s">
        <v>23</v>
      </c>
      <c r="F504" s="235" t="s">
        <v>1715</v>
      </c>
      <c r="G504" s="193" t="s">
        <v>1716</v>
      </c>
      <c r="H504" s="73" t="s">
        <v>1717</v>
      </c>
    </row>
    <row r="505" spans="1:8" ht="134.25" customHeight="1">
      <c r="A505" s="107" t="s">
        <v>716</v>
      </c>
      <c r="B505" s="151" t="s">
        <v>1709</v>
      </c>
      <c r="C505" s="236" t="s">
        <v>1718</v>
      </c>
      <c r="D505" s="237" t="s">
        <v>1719</v>
      </c>
      <c r="E505" s="152" t="s">
        <v>23</v>
      </c>
      <c r="F505" s="235" t="s">
        <v>1720</v>
      </c>
      <c r="G505" s="193" t="s">
        <v>1721</v>
      </c>
      <c r="H505" s="73" t="s">
        <v>1722</v>
      </c>
    </row>
    <row r="506" spans="1:8" ht="134.25" customHeight="1">
      <c r="A506" s="107" t="s">
        <v>716</v>
      </c>
      <c r="B506" s="151" t="s">
        <v>1709</v>
      </c>
      <c r="C506" s="236" t="s">
        <v>1723</v>
      </c>
      <c r="D506" s="237" t="s">
        <v>1724</v>
      </c>
      <c r="E506" s="152" t="s">
        <v>23</v>
      </c>
      <c r="F506" s="235" t="s">
        <v>1725</v>
      </c>
      <c r="G506" s="193" t="s">
        <v>1726</v>
      </c>
      <c r="H506" s="73" t="s">
        <v>1727</v>
      </c>
    </row>
    <row r="507" spans="1:8" ht="134.25" customHeight="1">
      <c r="A507" s="107" t="s">
        <v>716</v>
      </c>
      <c r="B507" s="151" t="s">
        <v>1709</v>
      </c>
      <c r="C507" s="236" t="s">
        <v>1728</v>
      </c>
      <c r="D507" s="237" t="s">
        <v>88</v>
      </c>
      <c r="E507" s="152" t="s">
        <v>23</v>
      </c>
      <c r="F507" s="235" t="s">
        <v>1729</v>
      </c>
      <c r="G507" s="193" t="s">
        <v>1730</v>
      </c>
      <c r="H507" s="73" t="s">
        <v>1731</v>
      </c>
    </row>
    <row r="508" spans="1:8" ht="134.25" customHeight="1">
      <c r="A508" s="107" t="s">
        <v>716</v>
      </c>
      <c r="B508" s="151" t="s">
        <v>1709</v>
      </c>
      <c r="C508" s="236" t="s">
        <v>1732</v>
      </c>
      <c r="D508" s="237" t="s">
        <v>1733</v>
      </c>
      <c r="E508" s="152" t="s">
        <v>23</v>
      </c>
      <c r="F508" s="235" t="s">
        <v>1734</v>
      </c>
      <c r="G508" s="193" t="s">
        <v>1735</v>
      </c>
      <c r="H508" s="73" t="s">
        <v>1736</v>
      </c>
    </row>
    <row r="509" spans="1:8" ht="134.25" customHeight="1">
      <c r="A509" s="107" t="s">
        <v>716</v>
      </c>
      <c r="B509" s="151" t="s">
        <v>1709</v>
      </c>
      <c r="C509" s="236" t="s">
        <v>1737</v>
      </c>
      <c r="D509" s="237" t="s">
        <v>592</v>
      </c>
      <c r="E509" s="152" t="s">
        <v>23</v>
      </c>
      <c r="F509" s="235" t="s">
        <v>1738</v>
      </c>
      <c r="G509" s="193" t="s">
        <v>1739</v>
      </c>
      <c r="H509" s="73" t="s">
        <v>31</v>
      </c>
    </row>
    <row r="510" spans="1:8" ht="134.25" customHeight="1">
      <c r="A510" s="107" t="s">
        <v>716</v>
      </c>
      <c r="B510" s="151" t="s">
        <v>1709</v>
      </c>
      <c r="C510" s="236" t="s">
        <v>1740</v>
      </c>
      <c r="D510" s="237" t="s">
        <v>899</v>
      </c>
      <c r="E510" s="152" t="s">
        <v>23</v>
      </c>
      <c r="F510" s="235" t="s">
        <v>1741</v>
      </c>
      <c r="G510" s="193" t="s">
        <v>1742</v>
      </c>
      <c r="H510" s="73" t="s">
        <v>1743</v>
      </c>
    </row>
    <row r="511" spans="1:8" ht="134.25" customHeight="1">
      <c r="A511" s="107" t="s">
        <v>716</v>
      </c>
      <c r="B511" s="151" t="s">
        <v>1709</v>
      </c>
      <c r="C511" s="236" t="s">
        <v>1744</v>
      </c>
      <c r="D511" s="237" t="s">
        <v>911</v>
      </c>
      <c r="E511" s="152" t="s">
        <v>23</v>
      </c>
      <c r="F511" s="235" t="s">
        <v>1745</v>
      </c>
      <c r="G511" s="193" t="s">
        <v>1746</v>
      </c>
      <c r="H511" s="73" t="s">
        <v>1747</v>
      </c>
    </row>
    <row r="512" spans="1:8" ht="134.25" customHeight="1">
      <c r="A512" s="107" t="s">
        <v>716</v>
      </c>
      <c r="B512" s="151" t="s">
        <v>1709</v>
      </c>
      <c r="C512" s="236" t="s">
        <v>1748</v>
      </c>
      <c r="D512" s="237" t="s">
        <v>916</v>
      </c>
      <c r="E512" s="152" t="s">
        <v>23</v>
      </c>
      <c r="F512" s="235" t="s">
        <v>1749</v>
      </c>
      <c r="G512" s="193" t="s">
        <v>1750</v>
      </c>
      <c r="H512" s="73" t="s">
        <v>1751</v>
      </c>
    </row>
    <row r="513" spans="1:57" ht="134.25" customHeight="1">
      <c r="A513" s="107" t="s">
        <v>716</v>
      </c>
      <c r="B513" s="151" t="s">
        <v>1709</v>
      </c>
      <c r="C513" s="236" t="s">
        <v>1752</v>
      </c>
      <c r="D513" s="237" t="s">
        <v>458</v>
      </c>
      <c r="E513" s="152" t="s">
        <v>23</v>
      </c>
      <c r="F513" s="235" t="s">
        <v>1753</v>
      </c>
      <c r="G513" s="193" t="s">
        <v>1754</v>
      </c>
      <c r="H513" s="73" t="s">
        <v>1755</v>
      </c>
    </row>
    <row r="514" spans="1:57" ht="134.25" customHeight="1">
      <c r="A514" s="107" t="s">
        <v>716</v>
      </c>
      <c r="B514" s="151" t="s">
        <v>1709</v>
      </c>
      <c r="C514" s="236" t="s">
        <v>1756</v>
      </c>
      <c r="D514" s="238" t="str">
        <f>HYPERLINK("https://www.bogotajuridica.gov.co/sisjur/normas/Norma1.jsp?i=85025","Decreto Distrital 375 de 2019")</f>
        <v>Decreto Distrital 375 de 2019</v>
      </c>
      <c r="E514" s="152" t="s">
        <v>72</v>
      </c>
      <c r="F514" s="235" t="s">
        <v>1757</v>
      </c>
      <c r="G514" s="193" t="s">
        <v>1758</v>
      </c>
      <c r="H514" s="73" t="s">
        <v>1759</v>
      </c>
    </row>
    <row r="515" spans="1:57" ht="134.25" customHeight="1">
      <c r="A515" s="107" t="s">
        <v>716</v>
      </c>
      <c r="B515" s="151" t="s">
        <v>1709</v>
      </c>
      <c r="C515" s="236" t="s">
        <v>1760</v>
      </c>
      <c r="D515" s="237" t="s">
        <v>710</v>
      </c>
      <c r="E515" s="152" t="s">
        <v>72</v>
      </c>
      <c r="F515" s="235" t="s">
        <v>1761</v>
      </c>
      <c r="G515" s="193" t="s">
        <v>1762</v>
      </c>
      <c r="H515" s="73" t="s">
        <v>1763</v>
      </c>
    </row>
    <row r="516" spans="1:57" ht="134.25" customHeight="1">
      <c r="A516" s="107" t="s">
        <v>716</v>
      </c>
      <c r="B516" s="151" t="s">
        <v>1709</v>
      </c>
      <c r="C516" s="236" t="s">
        <v>1764</v>
      </c>
      <c r="D516" s="237" t="s">
        <v>386</v>
      </c>
      <c r="E516" s="152" t="s">
        <v>666</v>
      </c>
      <c r="F516" s="235" t="s">
        <v>1765</v>
      </c>
      <c r="G516" s="193" t="s">
        <v>1766</v>
      </c>
      <c r="H516" s="73" t="s">
        <v>1767</v>
      </c>
    </row>
    <row r="517" spans="1:57" ht="134.25" customHeight="1">
      <c r="A517" s="107" t="s">
        <v>716</v>
      </c>
      <c r="B517" s="151" t="s">
        <v>1709</v>
      </c>
      <c r="C517" s="236" t="s">
        <v>1768</v>
      </c>
      <c r="D517" s="239" t="str">
        <f>HYPERLINK("https://www.alcaldiabogota.gov.co/sisjur/normas/Norma1.jsp?i=178761","Resolución 133 de 2025, modificada por la Resolución 161 de 2025")</f>
        <v>Resolución 133 de 2025, modificada por la Resolución 161 de 2025</v>
      </c>
      <c r="E517" s="152" t="s">
        <v>779</v>
      </c>
      <c r="F517" s="235" t="s">
        <v>1769</v>
      </c>
      <c r="G517" s="193" t="s">
        <v>1770</v>
      </c>
      <c r="H517" s="73" t="s">
        <v>1771</v>
      </c>
    </row>
    <row r="518" spans="1:57" ht="134.25" customHeight="1">
      <c r="A518" s="107" t="s">
        <v>716</v>
      </c>
      <c r="B518" s="151" t="s">
        <v>1709</v>
      </c>
      <c r="C518" s="236" t="s">
        <v>1772</v>
      </c>
      <c r="D518" s="239" t="str">
        <f>HYPERLINK("https://www.alcaldiabogota.gov.co/sisjur/normas/Norma1.jsp?i=178745","Resolución 137 de 2025")</f>
        <v>Resolución 137 de 2025</v>
      </c>
      <c r="E518" s="152" t="s">
        <v>779</v>
      </c>
      <c r="F518" s="235" t="s">
        <v>1773</v>
      </c>
      <c r="G518" s="193" t="s">
        <v>1774</v>
      </c>
      <c r="H518" s="73" t="s">
        <v>1775</v>
      </c>
    </row>
    <row r="519" spans="1:57" s="9" customFormat="1" ht="134.25" customHeight="1">
      <c r="A519" s="107" t="s">
        <v>716</v>
      </c>
      <c r="B519" s="151" t="s">
        <v>1709</v>
      </c>
      <c r="C519" s="236" t="s">
        <v>1776</v>
      </c>
      <c r="D519" s="237" t="str">
        <f>HYPERLINK("https://www.alcaldiabogota.gov.co/sisjur/normas/Norma1.jsp?dt=S&amp;i=192974","Resolución 205 de 2026")</f>
        <v>Resolución 205 de 2026</v>
      </c>
      <c r="E519" s="152" t="s">
        <v>779</v>
      </c>
      <c r="F519" s="235" t="s">
        <v>1777</v>
      </c>
      <c r="G519" s="193" t="s">
        <v>1778</v>
      </c>
      <c r="H519" s="73" t="s">
        <v>1779</v>
      </c>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row>
    <row r="520" spans="1:57" s="2" customFormat="1" ht="94.5" customHeight="1">
      <c r="A520" s="107" t="s">
        <v>716</v>
      </c>
      <c r="B520" s="151" t="s">
        <v>1709</v>
      </c>
      <c r="C520" s="236" t="s">
        <v>1780</v>
      </c>
      <c r="D520" s="63" t="str">
        <f>HYPERLINK("https://www.alcaldiabogota.gov.co/sisjur/normas/Norma1.jsp?i=194120","Resolución 492 de 2026")</f>
        <v>Resolución 492 de 2026</v>
      </c>
      <c r="E520" s="152" t="s">
        <v>779</v>
      </c>
      <c r="F520" s="235" t="s">
        <v>1781</v>
      </c>
      <c r="G520" s="193" t="s">
        <v>1782</v>
      </c>
      <c r="H520" s="73" t="s">
        <v>1783</v>
      </c>
    </row>
    <row r="521" spans="1:57" ht="94.5" customHeight="1">
      <c r="A521" s="107" t="s">
        <v>716</v>
      </c>
      <c r="B521" s="151" t="s">
        <v>1784</v>
      </c>
      <c r="C521" s="236" t="s">
        <v>1785</v>
      </c>
      <c r="D521" s="212" t="s">
        <v>76</v>
      </c>
      <c r="E521" s="152" t="s">
        <v>722</v>
      </c>
      <c r="F521" s="235" t="s">
        <v>1786</v>
      </c>
      <c r="G521" s="193" t="s">
        <v>1787</v>
      </c>
      <c r="H521" s="73" t="s">
        <v>31</v>
      </c>
    </row>
    <row r="522" spans="1:57" ht="94.5" customHeight="1">
      <c r="A522" s="107" t="s">
        <v>716</v>
      </c>
      <c r="B522" s="151" t="s">
        <v>1784</v>
      </c>
      <c r="C522" s="236" t="s">
        <v>1788</v>
      </c>
      <c r="D522" s="71" t="str">
        <f>HYPERLINK("https://www.alcaldiabogota.gov.co/sisjur/normas/Norma1.jsp?i=82447","Ley 22 de 1981")</f>
        <v>Ley 22 de 1981</v>
      </c>
      <c r="E522" s="152" t="s">
        <v>23</v>
      </c>
      <c r="F522" s="235" t="s">
        <v>1789</v>
      </c>
      <c r="G522" s="193" t="s">
        <v>1787</v>
      </c>
      <c r="H522" s="73" t="s">
        <v>1790</v>
      </c>
    </row>
    <row r="523" spans="1:57" s="2" customFormat="1" ht="94.5" customHeight="1">
      <c r="A523" s="107" t="s">
        <v>716</v>
      </c>
      <c r="B523" s="151" t="s">
        <v>1784</v>
      </c>
      <c r="C523" s="236" t="s">
        <v>1791</v>
      </c>
      <c r="D523" s="65" t="str">
        <f>HYPERLINK("https://www.alcaldiabogota.gov.co/sisjur/normas/Norma1.jsp?i=37032","Ley 21 de 1991 - Convenio 169 de la OIT")</f>
        <v>Ley 21 de 1991 - Convenio 169 de la OIT</v>
      </c>
      <c r="E523" s="152" t="s">
        <v>23</v>
      </c>
      <c r="F523" s="235" t="s">
        <v>1792</v>
      </c>
      <c r="G523" s="193" t="s">
        <v>1787</v>
      </c>
      <c r="H523" s="73" t="s">
        <v>31</v>
      </c>
    </row>
    <row r="524" spans="1:57" s="64" customFormat="1" ht="222" customHeight="1">
      <c r="A524" s="107" t="s">
        <v>716</v>
      </c>
      <c r="B524" s="151" t="s">
        <v>1784</v>
      </c>
      <c r="C524" s="236" t="s">
        <v>1793</v>
      </c>
      <c r="D524" s="67" t="str">
        <f>HYPERLINK("https://www.alcaldiabogota.gov.co/sisjur/normas/Norma1.jsp?i=7388","Ley 70 de 1993")</f>
        <v>Ley 70 de 1993</v>
      </c>
      <c r="E524" s="152" t="s">
        <v>23</v>
      </c>
      <c r="F524" s="235" t="s">
        <v>1794</v>
      </c>
      <c r="G524" s="193" t="s">
        <v>1795</v>
      </c>
      <c r="H524" s="73" t="s">
        <v>31</v>
      </c>
    </row>
    <row r="525" spans="1:57" ht="146.25" customHeight="1">
      <c r="A525" s="107" t="s">
        <v>716</v>
      </c>
      <c r="B525" s="151" t="s">
        <v>1784</v>
      </c>
      <c r="C525" s="236" t="s">
        <v>1213</v>
      </c>
      <c r="D525" s="194" t="s">
        <v>81</v>
      </c>
      <c r="E525" s="152" t="s">
        <v>23</v>
      </c>
      <c r="F525" s="235" t="s">
        <v>1796</v>
      </c>
      <c r="G525" s="193" t="s">
        <v>1215</v>
      </c>
      <c r="H525" s="73" t="s">
        <v>1797</v>
      </c>
    </row>
    <row r="526" spans="1:57" ht="180.75" customHeight="1">
      <c r="A526" s="107" t="s">
        <v>716</v>
      </c>
      <c r="B526" s="151" t="s">
        <v>1784</v>
      </c>
      <c r="C526" s="236" t="s">
        <v>1798</v>
      </c>
      <c r="D526" s="194" t="str">
        <f>HYPERLINK("https://www.alcaldiabogota.gov.co/sisjur/normas/Norma1.jsp?i=337","Ley 397 de 1997 – Ley General de Cultura")</f>
        <v>Ley 397 de 1997 – Ley General de Cultura</v>
      </c>
      <c r="E526" s="152" t="s">
        <v>23</v>
      </c>
      <c r="F526" s="235" t="s">
        <v>1799</v>
      </c>
      <c r="G526" s="193" t="s">
        <v>1795</v>
      </c>
      <c r="H526" s="73" t="s">
        <v>1800</v>
      </c>
    </row>
    <row r="527" spans="1:57" s="34" customFormat="1" ht="251.25" customHeight="1">
      <c r="A527" s="107" t="s">
        <v>716</v>
      </c>
      <c r="B527" s="151" t="s">
        <v>1784</v>
      </c>
      <c r="C527" s="236" t="s">
        <v>1801</v>
      </c>
      <c r="D527" s="120" t="s">
        <v>1802</v>
      </c>
      <c r="E527" s="152" t="s">
        <v>23</v>
      </c>
      <c r="F527" s="235" t="s">
        <v>1803</v>
      </c>
      <c r="G527" s="193" t="s">
        <v>1795</v>
      </c>
      <c r="H527" s="73" t="s">
        <v>1804</v>
      </c>
    </row>
    <row r="528" spans="1:57" s="34" customFormat="1" ht="251.25" customHeight="1">
      <c r="A528" s="107" t="s">
        <v>716</v>
      </c>
      <c r="B528" s="151" t="s">
        <v>1784</v>
      </c>
      <c r="C528" s="236" t="s">
        <v>1805</v>
      </c>
      <c r="D528" s="67" t="str">
        <f>HYPERLINK("https://www.funcionpublica.gov.co/eva/gestornormativo/norma.php?i=1501","Decreto 1088 de 1993")</f>
        <v>Decreto 1088 de 1993</v>
      </c>
      <c r="E528" s="152" t="s">
        <v>880</v>
      </c>
      <c r="F528" s="235" t="s">
        <v>1806</v>
      </c>
      <c r="G528" s="193" t="s">
        <v>1795</v>
      </c>
      <c r="H528" s="73" t="s">
        <v>1807</v>
      </c>
    </row>
    <row r="529" spans="1:8" s="2" customFormat="1" ht="174.75" customHeight="1">
      <c r="A529" s="107" t="s">
        <v>716</v>
      </c>
      <c r="B529" s="151" t="s">
        <v>1784</v>
      </c>
      <c r="C529" s="236" t="s">
        <v>1808</v>
      </c>
      <c r="D529" s="67" t="str">
        <f>HYPERLINK("https://www.alcaldiabogota.gov.co/sisjur/normas/get_Norma.jsp?vParameter=3","Decreto Ley 1421 de 1993")</f>
        <v>Decreto Ley 1421 de 1993</v>
      </c>
      <c r="E529" s="152" t="s">
        <v>880</v>
      </c>
      <c r="F529" s="235" t="s">
        <v>1809</v>
      </c>
      <c r="G529" s="193" t="s">
        <v>1787</v>
      </c>
      <c r="H529" s="73" t="s">
        <v>1810</v>
      </c>
    </row>
    <row r="530" spans="1:8" s="2" customFormat="1" ht="243.75" customHeight="1">
      <c r="A530" s="107" t="s">
        <v>716</v>
      </c>
      <c r="B530" s="151" t="s">
        <v>1784</v>
      </c>
      <c r="C530" s="236" t="s">
        <v>1811</v>
      </c>
      <c r="D530" s="33" t="s">
        <v>1812</v>
      </c>
      <c r="E530" s="152" t="s">
        <v>33</v>
      </c>
      <c r="F530" s="235" t="s">
        <v>1813</v>
      </c>
      <c r="G530" s="193" t="s">
        <v>1795</v>
      </c>
      <c r="H530" s="73" t="s">
        <v>1814</v>
      </c>
    </row>
    <row r="531" spans="1:8" s="2" customFormat="1" ht="135" customHeight="1">
      <c r="A531" s="107" t="s">
        <v>716</v>
      </c>
      <c r="B531" s="151" t="s">
        <v>1784</v>
      </c>
      <c r="C531" s="236" t="s">
        <v>1815</v>
      </c>
      <c r="D531" s="33" t="s">
        <v>1816</v>
      </c>
      <c r="E531" s="152" t="s">
        <v>33</v>
      </c>
      <c r="F531" s="235" t="s">
        <v>1817</v>
      </c>
      <c r="G531" s="193" t="s">
        <v>1795</v>
      </c>
      <c r="H531" s="73" t="s">
        <v>1818</v>
      </c>
    </row>
    <row r="532" spans="1:8" s="72" customFormat="1" ht="94.5" customHeight="1">
      <c r="A532" s="107" t="s">
        <v>716</v>
      </c>
      <c r="B532" s="151" t="s">
        <v>1784</v>
      </c>
      <c r="C532" s="236" t="s">
        <v>1819</v>
      </c>
      <c r="D532" s="33" t="s">
        <v>1820</v>
      </c>
      <c r="E532" s="152" t="s">
        <v>33</v>
      </c>
      <c r="F532" s="235" t="s">
        <v>1821</v>
      </c>
      <c r="G532" s="193" t="s">
        <v>1795</v>
      </c>
      <c r="H532" s="73" t="s">
        <v>1810</v>
      </c>
    </row>
    <row r="533" spans="1:8" s="2" customFormat="1" ht="154.5" customHeight="1">
      <c r="A533" s="107" t="s">
        <v>716</v>
      </c>
      <c r="B533" s="151" t="s">
        <v>1784</v>
      </c>
      <c r="C533" s="236" t="s">
        <v>1822</v>
      </c>
      <c r="D533" s="33" t="s">
        <v>1823</v>
      </c>
      <c r="E533" s="152" t="s">
        <v>33</v>
      </c>
      <c r="F533" s="235" t="s">
        <v>1824</v>
      </c>
      <c r="G533" s="193" t="s">
        <v>1787</v>
      </c>
      <c r="H533" s="73" t="s">
        <v>1810</v>
      </c>
    </row>
    <row r="534" spans="1:8" s="2" customFormat="1" ht="97.5" customHeight="1">
      <c r="A534" s="107" t="s">
        <v>716</v>
      </c>
      <c r="B534" s="151" t="s">
        <v>1784</v>
      </c>
      <c r="C534" s="236" t="s">
        <v>1825</v>
      </c>
      <c r="D534" s="68" t="s">
        <v>1826</v>
      </c>
      <c r="E534" s="152" t="s">
        <v>33</v>
      </c>
      <c r="F534" s="235" t="s">
        <v>1827</v>
      </c>
      <c r="G534" s="193" t="s">
        <v>1795</v>
      </c>
      <c r="H534" s="73" t="s">
        <v>1828</v>
      </c>
    </row>
    <row r="535" spans="1:8" s="2" customFormat="1" ht="97.5" customHeight="1">
      <c r="A535" s="107" t="s">
        <v>716</v>
      </c>
      <c r="B535" s="151" t="s">
        <v>1784</v>
      </c>
      <c r="C535" s="236" t="s">
        <v>655</v>
      </c>
      <c r="D535" s="66" t="s">
        <v>710</v>
      </c>
      <c r="E535" s="152" t="s">
        <v>33</v>
      </c>
      <c r="F535" s="235" t="s">
        <v>1829</v>
      </c>
      <c r="G535" s="193" t="s">
        <v>1830</v>
      </c>
      <c r="H535" s="73" t="s">
        <v>1810</v>
      </c>
    </row>
    <row r="536" spans="1:8" s="2" customFormat="1" ht="97.5" customHeight="1">
      <c r="A536" s="107" t="s">
        <v>716</v>
      </c>
      <c r="B536" s="151" t="s">
        <v>1784</v>
      </c>
      <c r="C536" s="236" t="s">
        <v>1831</v>
      </c>
      <c r="D536" s="145" t="s">
        <v>1832</v>
      </c>
      <c r="E536" s="152" t="s">
        <v>1833</v>
      </c>
      <c r="F536" s="235" t="s">
        <v>1834</v>
      </c>
      <c r="G536" s="193" t="s">
        <v>1795</v>
      </c>
      <c r="H536" s="73" t="s">
        <v>1810</v>
      </c>
    </row>
    <row r="537" spans="1:8" s="2" customFormat="1" ht="97.5" customHeight="1">
      <c r="A537" s="107" t="s">
        <v>716</v>
      </c>
      <c r="B537" s="151" t="s">
        <v>1784</v>
      </c>
      <c r="C537" s="236" t="s">
        <v>1835</v>
      </c>
      <c r="D537" s="33" t="s">
        <v>665</v>
      </c>
      <c r="E537" s="152" t="s">
        <v>706</v>
      </c>
      <c r="F537" s="116" t="s">
        <v>1836</v>
      </c>
      <c r="G537" s="193" t="s">
        <v>1787</v>
      </c>
      <c r="H537" s="73" t="s">
        <v>1810</v>
      </c>
    </row>
    <row r="538" spans="1:8" ht="132.75" customHeight="1">
      <c r="A538" s="107" t="s">
        <v>716</v>
      </c>
      <c r="B538" s="151" t="s">
        <v>1784</v>
      </c>
      <c r="C538" s="236" t="s">
        <v>1837</v>
      </c>
      <c r="D538" s="121" t="s">
        <v>1838</v>
      </c>
      <c r="E538" s="123" t="s">
        <v>387</v>
      </c>
      <c r="F538" s="131" t="s">
        <v>1839</v>
      </c>
      <c r="G538" s="193" t="s">
        <v>1795</v>
      </c>
      <c r="H538" s="73" t="s">
        <v>1810</v>
      </c>
    </row>
    <row r="539" spans="1:8" s="2" customFormat="1" ht="97.5" customHeight="1">
      <c r="A539" s="107" t="s">
        <v>716</v>
      </c>
      <c r="B539" s="151" t="s">
        <v>1784</v>
      </c>
      <c r="C539" s="236" t="s">
        <v>1840</v>
      </c>
      <c r="D539" s="70" t="s">
        <v>1841</v>
      </c>
      <c r="E539" s="152" t="s">
        <v>1842</v>
      </c>
      <c r="F539" s="124" t="s">
        <v>1843</v>
      </c>
      <c r="G539" s="193" t="s">
        <v>1844</v>
      </c>
      <c r="H539" s="73" t="s">
        <v>1810</v>
      </c>
    </row>
    <row r="540" spans="1:8" s="2" customFormat="1" ht="97.5" customHeight="1">
      <c r="A540" s="107" t="s">
        <v>716</v>
      </c>
      <c r="B540" s="151" t="s">
        <v>1784</v>
      </c>
      <c r="C540" s="236" t="s">
        <v>1031</v>
      </c>
      <c r="D540" s="70" t="s">
        <v>1845</v>
      </c>
      <c r="E540" s="152" t="s">
        <v>1846</v>
      </c>
      <c r="F540" s="116" t="s">
        <v>1847</v>
      </c>
      <c r="G540" s="193" t="s">
        <v>1795</v>
      </c>
      <c r="H540" s="73" t="s">
        <v>1848</v>
      </c>
    </row>
    <row r="541" spans="1:8" ht="91.5" customHeight="1">
      <c r="A541" s="107" t="s">
        <v>716</v>
      </c>
      <c r="B541" s="151" t="s">
        <v>1784</v>
      </c>
      <c r="C541" s="236" t="s">
        <v>1849</v>
      </c>
      <c r="D541" s="121" t="s">
        <v>689</v>
      </c>
      <c r="E541" s="123" t="s">
        <v>1846</v>
      </c>
      <c r="F541" s="131" t="s">
        <v>1850</v>
      </c>
      <c r="G541" s="193" t="s">
        <v>1795</v>
      </c>
      <c r="H541" s="73" t="s">
        <v>1851</v>
      </c>
    </row>
    <row r="542" spans="1:8" ht="204" customHeight="1">
      <c r="A542" s="107" t="s">
        <v>716</v>
      </c>
      <c r="B542" s="151" t="s">
        <v>1784</v>
      </c>
      <c r="C542" s="236" t="s">
        <v>668</v>
      </c>
      <c r="D542" s="132" t="s">
        <v>146</v>
      </c>
      <c r="E542" s="123" t="s">
        <v>1086</v>
      </c>
      <c r="F542" s="131" t="s">
        <v>1852</v>
      </c>
      <c r="G542" s="193" t="s">
        <v>1795</v>
      </c>
      <c r="H542" s="73" t="s">
        <v>1853</v>
      </c>
    </row>
    <row r="543" spans="1:8" ht="82.5" customHeight="1">
      <c r="A543" s="107" t="s">
        <v>716</v>
      </c>
      <c r="B543" s="151" t="s">
        <v>1784</v>
      </c>
      <c r="C543" s="236" t="s">
        <v>1854</v>
      </c>
      <c r="D543" s="213" t="str">
        <f>HYPERLINK("https://www.sdp.gov.co/sites/default/files/decretos-conpes/doc_conpes_dc_37_pp_indigenas_0.pdf","CONPES D.C. 37 de 2023")</f>
        <v>CONPES D.C. 37 de 2023</v>
      </c>
      <c r="E543" s="152" t="s">
        <v>1855</v>
      </c>
      <c r="F543" s="124" t="s">
        <v>1856</v>
      </c>
      <c r="G543" s="193" t="s">
        <v>1787</v>
      </c>
      <c r="H543" s="73" t="s">
        <v>1810</v>
      </c>
    </row>
    <row r="544" spans="1:8" ht="82.5" customHeight="1">
      <c r="A544" s="107" t="s">
        <v>716</v>
      </c>
      <c r="B544" s="151" t="s">
        <v>1784</v>
      </c>
      <c r="C544" s="236" t="s">
        <v>1857</v>
      </c>
      <c r="D544" s="213" t="str">
        <f>HYPERLINK("https://www.sdp.gov.co/sites/default/files/decretos-conpes/doc_conpes_dc_38_pp_raizal.pdf","CONPES D.C. 38 de 2023")</f>
        <v>CONPES D.C. 38 de 2023</v>
      </c>
      <c r="E544" s="152" t="s">
        <v>1855</v>
      </c>
      <c r="F544" s="235" t="s">
        <v>1858</v>
      </c>
      <c r="G544" s="193" t="s">
        <v>1787</v>
      </c>
      <c r="H544" s="73" t="s">
        <v>1810</v>
      </c>
    </row>
    <row r="545" spans="1:8" ht="82.5" customHeight="1">
      <c r="A545" s="107" t="s">
        <v>716</v>
      </c>
      <c r="B545" s="151" t="s">
        <v>1784</v>
      </c>
      <c r="C545" s="236" t="s">
        <v>1859</v>
      </c>
      <c r="D545" s="213" t="str">
        <f>HYPERLINK("https://www.sdp.gov.co/sites/default/files/decretos-conpes/doc_conpes_dc_39_pp_afro-palenquero.pdf","CONPES D.C. 39 de 2023")</f>
        <v>CONPES D.C. 39 de 2023</v>
      </c>
      <c r="E545" s="152" t="s">
        <v>1855</v>
      </c>
      <c r="F545" s="235" t="s">
        <v>1860</v>
      </c>
      <c r="G545" s="193" t="s">
        <v>1787</v>
      </c>
      <c r="H545" s="73" t="s">
        <v>1810</v>
      </c>
    </row>
    <row r="546" spans="1:8" ht="77.25" customHeight="1">
      <c r="A546" s="40" t="s">
        <v>716</v>
      </c>
      <c r="B546" s="122" t="s">
        <v>1784</v>
      </c>
      <c r="C546" s="236" t="s">
        <v>1861</v>
      </c>
      <c r="D546" s="213" t="str">
        <f>HYPERLINK("https://www.sdp.gov.co/sites/default/files/decretos-conpes/doc_conpes_dc_40_pp_rrom.pdf","CONPES D.C. 40 de 2023")</f>
        <v>CONPES D.C. 40 de 2023</v>
      </c>
      <c r="E546" s="152" t="s">
        <v>1855</v>
      </c>
      <c r="F546" s="235" t="s">
        <v>1862</v>
      </c>
      <c r="G546" s="193" t="s">
        <v>1787</v>
      </c>
      <c r="H546" s="73" t="s">
        <v>1810</v>
      </c>
    </row>
  </sheetData>
  <autoFilter ref="B1:B546" xr:uid="{00000000-0009-0000-0000-000000000000}"/>
  <mergeCells count="15">
    <mergeCell ref="A1:B2"/>
    <mergeCell ref="C1:G1"/>
    <mergeCell ref="H1:H2"/>
    <mergeCell ref="C2:G2"/>
    <mergeCell ref="A3:B3"/>
    <mergeCell ref="G5:G6"/>
    <mergeCell ref="H5:H6"/>
    <mergeCell ref="F5:F6"/>
    <mergeCell ref="A4:F4"/>
    <mergeCell ref="G4:H4"/>
    <mergeCell ref="A5:A6"/>
    <mergeCell ref="B5:B6"/>
    <mergeCell ref="C5:C6"/>
    <mergeCell ref="D5:D6"/>
    <mergeCell ref="E5:E6"/>
  </mergeCells>
  <hyperlinks>
    <hyperlink ref="D58" r:id="rId1" xr:uid="{00000000-0004-0000-0000-000000000000}"/>
    <hyperlink ref="D48" r:id="rId2" display="https://www.alcaldiabogota.gov.co/sisjur/normas/Norma1.jsp?i=191863" xr:uid="{00000000-0004-0000-0000-000001000000}"/>
    <hyperlink ref="D45" r:id="rId3" display="https://www.funcionpublica.gov.co/eva/gestornormativo/norma.php?i=273496" xr:uid="{00000000-0004-0000-0000-000002000000}"/>
    <hyperlink ref="D174" r:id="rId4" xr:uid="{00000000-0004-0000-0000-000003000000}"/>
    <hyperlink ref="D186" r:id="rId5" display="Circular 3 de 2004 Secretaría General Alcaldía Mayor de Bogotá D.C." xr:uid="{00000000-0004-0000-0000-000004000000}"/>
    <hyperlink ref="D175" r:id="rId6" xr:uid="{00000000-0004-0000-0000-000005000000}"/>
    <hyperlink ref="D187" r:id="rId7" xr:uid="{00000000-0004-0000-0000-000006000000}"/>
    <hyperlink ref="D176" r:id="rId8" xr:uid="{00000000-0004-0000-0000-000007000000}"/>
    <hyperlink ref="D178" r:id="rId9" xr:uid="{00000000-0004-0000-0000-000008000000}"/>
    <hyperlink ref="D184" r:id="rId10" xr:uid="{00000000-0004-0000-0000-000009000000}"/>
    <hyperlink ref="D195" r:id="rId11" xr:uid="{00000000-0004-0000-0000-00000A000000}"/>
    <hyperlink ref="D179" r:id="rId12" xr:uid="{00000000-0004-0000-0000-00000B000000}"/>
    <hyperlink ref="D185" r:id="rId13" xr:uid="{00000000-0004-0000-0000-00000C000000}"/>
    <hyperlink ref="D188" r:id="rId14" xr:uid="{00000000-0004-0000-0000-00000D000000}"/>
    <hyperlink ref="D189" r:id="rId15" xr:uid="{00000000-0004-0000-0000-00000E000000}"/>
    <hyperlink ref="D194" r:id="rId16" xr:uid="{00000000-0004-0000-0000-00000F000000}"/>
    <hyperlink ref="D190" r:id="rId17" xr:uid="{00000000-0004-0000-0000-000010000000}"/>
    <hyperlink ref="D191" r:id="rId18" xr:uid="{00000000-0004-0000-0000-000011000000}"/>
    <hyperlink ref="D192" r:id="rId19" xr:uid="{00000000-0004-0000-0000-000012000000}"/>
    <hyperlink ref="H180" r:id="rId20" location="73" display="https://www.alcaldiabogota.gov.co/sisjur/normas/Norma1.jsp?i=43292 - 73" xr:uid="{00000000-0004-0000-0000-000013000000}"/>
    <hyperlink ref="D180" r:id="rId21" xr:uid="{00000000-0004-0000-0000-000014000000}"/>
    <hyperlink ref="D177" r:id="rId22" xr:uid="{00000000-0004-0000-0000-000015000000}"/>
    <hyperlink ref="D181" r:id="rId23" xr:uid="{00000000-0004-0000-0000-000016000000}"/>
    <hyperlink ref="D182" r:id="rId24" xr:uid="{00000000-0004-0000-0000-000017000000}"/>
    <hyperlink ref="D193" r:id="rId25" xr:uid="{00000000-0004-0000-0000-000018000000}"/>
    <hyperlink ref="D171" r:id="rId26" xr:uid="{00000000-0004-0000-0000-000019000000}"/>
    <hyperlink ref="D100" r:id="rId27" xr:uid="{00000000-0004-0000-0000-00001A000000}"/>
    <hyperlink ref="D16" r:id="rId28" xr:uid="{00000000-0004-0000-0000-00001B000000}"/>
    <hyperlink ref="D101" r:id="rId29" xr:uid="{00000000-0004-0000-0000-00001C000000}"/>
    <hyperlink ref="D126" r:id="rId30" xr:uid="{00000000-0004-0000-0000-00001D000000}"/>
    <hyperlink ref="D140" r:id="rId31" xr:uid="{00000000-0004-0000-0000-00001E000000}"/>
    <hyperlink ref="D165" r:id="rId32" xr:uid="{00000000-0004-0000-0000-00001F000000}"/>
    <hyperlink ref="D152" r:id="rId33" xr:uid="{00000000-0004-0000-0000-000020000000}"/>
    <hyperlink ref="D109" r:id="rId34" xr:uid="{00000000-0004-0000-0000-000021000000}"/>
    <hyperlink ref="D94" r:id="rId35" display="https://intranet.participacionbogota.gov.co/wp-content/uploads/2022/09/Res.-456-de-2018-HORARIO-FLEXIBLE.pdf" xr:uid="{00000000-0004-0000-0000-000022000000}"/>
    <hyperlink ref="D128" r:id="rId36" xr:uid="{00000000-0004-0000-0000-000023000000}"/>
    <hyperlink ref="D111" r:id="rId37" xr:uid="{00000000-0004-0000-0000-000024000000}"/>
    <hyperlink ref="D110" r:id="rId38" xr:uid="{00000000-0004-0000-0000-000025000000}"/>
    <hyperlink ref="D108" r:id="rId39" xr:uid="{00000000-0004-0000-0000-000026000000}"/>
    <hyperlink ref="D113" r:id="rId40" display="Resolución 1843 de 2025 Ministerio del Trabajo" xr:uid="{00000000-0004-0000-0000-000027000000}"/>
    <hyperlink ref="D81" r:id="rId41" xr:uid="{00000000-0004-0000-0000-000028000000}"/>
    <hyperlink ref="D118" r:id="rId42" xr:uid="{00000000-0004-0000-0000-000029000000}"/>
    <hyperlink ref="D112" r:id="rId43" xr:uid="{00000000-0004-0000-0000-00002A000000}"/>
    <hyperlink ref="D131" r:id="rId44" xr:uid="{00000000-0004-0000-0000-00002B000000}"/>
    <hyperlink ref="D105" r:id="rId45" xr:uid="{00000000-0004-0000-0000-00002C000000}"/>
    <hyperlink ref="D127" r:id="rId46" xr:uid="{00000000-0004-0000-0000-00002D000000}"/>
    <hyperlink ref="D69" r:id="rId47" xr:uid="{00000000-0004-0000-0000-00002E000000}"/>
    <hyperlink ref="D122" r:id="rId48" xr:uid="{00000000-0004-0000-0000-00002F000000}"/>
    <hyperlink ref="D129" r:id="rId49" xr:uid="{00000000-0004-0000-0000-000030000000}"/>
    <hyperlink ref="D74" r:id="rId50" display="Ley 2306 de 2023 (31 jul 2023)" xr:uid="{00000000-0004-0000-0000-000031000000}"/>
    <hyperlink ref="D99" r:id="rId51" display="Resolución 4272 de 2021  (27 dic 2021)" xr:uid="{00000000-0004-0000-0000-000032000000}"/>
    <hyperlink ref="D83" r:id="rId52" display="Resolución 768 de 2022 (16 may 2022)" xr:uid="{00000000-0004-0000-0000-000033000000}"/>
    <hyperlink ref="D80" r:id="rId53" xr:uid="{00000000-0004-0000-0000-000034000000}"/>
    <hyperlink ref="D125" r:id="rId54" xr:uid="{00000000-0004-0000-0000-000035000000}"/>
    <hyperlink ref="D71" r:id="rId55" display="Ley 2013 de 2019_x000a_https://www.funcionpublica.gov.co/eva/gestornormativo/norma.php?i=321_x000a_https://www.alcaldiabogota.gov.co/sisjur/normas/Norma1.jsp?i=101775_x000a_https://www.funcionpublica.gov.co/eva/gestornormativo/norma.php?i=62866_x000a_https://www.alcaldiabogota.g" xr:uid="{00000000-0004-0000-0000-000036000000}"/>
    <hyperlink ref="D123" r:id="rId56" xr:uid="{00000000-0004-0000-0000-000037000000}"/>
    <hyperlink ref="D124" r:id="rId57" xr:uid="{00000000-0004-0000-0000-000038000000}"/>
    <hyperlink ref="D119" r:id="rId58" xr:uid="{00000000-0004-0000-0000-000039000000}"/>
    <hyperlink ref="D120" r:id="rId59" xr:uid="{00000000-0004-0000-0000-00003A000000}"/>
    <hyperlink ref="D73" r:id="rId60" xr:uid="{00000000-0004-0000-0000-00003B000000}"/>
    <hyperlink ref="D130" r:id="rId61" xr:uid="{00000000-0004-0000-0000-00003C000000}"/>
    <hyperlink ref="D114" r:id="rId62" xr:uid="{00000000-0004-0000-0000-00003D000000}"/>
    <hyperlink ref="D98" r:id="rId63" xr:uid="{00000000-0004-0000-0000-00003E000000}"/>
    <hyperlink ref="D85" r:id="rId64" xr:uid="{00000000-0004-0000-0000-00003F000000}"/>
    <hyperlink ref="D121" r:id="rId65" xr:uid="{00000000-0004-0000-0000-000040000000}"/>
    <hyperlink ref="D67" r:id="rId66" xr:uid="{00000000-0004-0000-0000-000041000000}"/>
    <hyperlink ref="D89" r:id="rId67" xr:uid="{00000000-0004-0000-0000-000042000000}"/>
    <hyperlink ref="D92" r:id="rId68" xr:uid="{00000000-0004-0000-0000-000043000000}"/>
    <hyperlink ref="D91" r:id="rId69" xr:uid="{00000000-0004-0000-0000-000044000000}"/>
    <hyperlink ref="D90" r:id="rId70" xr:uid="{00000000-0004-0000-0000-000045000000}"/>
    <hyperlink ref="D79" r:id="rId71" xr:uid="{00000000-0004-0000-0000-000046000000}"/>
    <hyperlink ref="D63" r:id="rId72" xr:uid="{00000000-0004-0000-0000-000047000000}"/>
    <hyperlink ref="D88" r:id="rId73" xr:uid="{00000000-0004-0000-0000-000048000000}"/>
    <hyperlink ref="D65" r:id="rId74" xr:uid="{00000000-0004-0000-0000-000049000000}"/>
    <hyperlink ref="D66" r:id="rId75" xr:uid="{00000000-0004-0000-0000-00004A000000}"/>
    <hyperlink ref="D87" r:id="rId76" xr:uid="{00000000-0004-0000-0000-00004B000000}"/>
    <hyperlink ref="D68" r:id="rId77" xr:uid="{00000000-0004-0000-0000-00004C000000}"/>
    <hyperlink ref="D62" r:id="rId78" xr:uid="{00000000-0004-0000-0000-00004D000000}"/>
    <hyperlink ref="D102" r:id="rId79" xr:uid="{00000000-0004-0000-0000-00004E000000}"/>
    <hyperlink ref="D93" r:id="rId80" xr:uid="{00000000-0004-0000-0000-00004F000000}"/>
    <hyperlink ref="D116" r:id="rId81" xr:uid="{00000000-0004-0000-0000-000050000000}"/>
    <hyperlink ref="D78" r:id="rId82" xr:uid="{00000000-0004-0000-0000-000051000000}"/>
    <hyperlink ref="D70" r:id="rId83" xr:uid="{00000000-0004-0000-0000-000052000000}"/>
    <hyperlink ref="D84" r:id="rId84" xr:uid="{00000000-0004-0000-0000-000053000000}"/>
    <hyperlink ref="D77" r:id="rId85" xr:uid="{00000000-0004-0000-0000-000054000000}"/>
    <hyperlink ref="D75" r:id="rId86" xr:uid="{00000000-0004-0000-0000-000055000000}"/>
    <hyperlink ref="D59" r:id="rId87" xr:uid="{00000000-0004-0000-0000-000056000000}"/>
    <hyperlink ref="D60" r:id="rId88" xr:uid="{00000000-0004-0000-0000-000057000000}"/>
    <hyperlink ref="D117" r:id="rId89" xr:uid="{00000000-0004-0000-0000-000058000000}"/>
    <hyperlink ref="D86" r:id="rId90" xr:uid="{00000000-0004-0000-0000-000059000000}"/>
    <hyperlink ref="D104" r:id="rId91" location="1" xr:uid="{00000000-0004-0000-0000-00005A000000}"/>
    <hyperlink ref="D103" r:id="rId92" xr:uid="{00000000-0004-0000-0000-00005B000000}"/>
    <hyperlink ref="D107" r:id="rId93" xr:uid="{00000000-0004-0000-0000-00005C000000}"/>
    <hyperlink ref="D106" r:id="rId94" xr:uid="{00000000-0004-0000-0000-00005D000000}"/>
    <hyperlink ref="D72" r:id="rId95" location=":~:text=La%20provisi%C3%B3n%20definitiva%20de%20los,delegue%20o%20desconcentre%20la%20funci%C3%B3n." xr:uid="{00000000-0004-0000-0000-00005E000000}"/>
    <hyperlink ref="D64" r:id="rId96" xr:uid="{00000000-0004-0000-0000-00005F000000}"/>
    <hyperlink ref="D76" r:id="rId97" xr:uid="{00000000-0004-0000-0000-000060000000}"/>
    <hyperlink ref="D163" r:id="rId98" xr:uid="{00000000-0004-0000-0000-000061000000}"/>
    <hyperlink ref="D172" r:id="rId99" xr:uid="{00000000-0004-0000-0000-000062000000}"/>
    <hyperlink ref="D161" r:id="rId100" display="https://www.alcaldiabogota.gov.co/sisjur/normas/Norma1.jsp?i=105065" xr:uid="{00000000-0004-0000-0000-000063000000}"/>
    <hyperlink ref="D154" r:id="rId101" xr:uid="{00000000-0004-0000-0000-000064000000}"/>
    <hyperlink ref="D21" r:id="rId102" xr:uid="{00000000-0004-0000-0000-000065000000}"/>
    <hyperlink ref="D23" r:id="rId103" xr:uid="{00000000-0004-0000-0000-000066000000}"/>
    <hyperlink ref="D26" r:id="rId104" xr:uid="{00000000-0004-0000-0000-000067000000}"/>
    <hyperlink ref="D27" r:id="rId105" xr:uid="{00000000-0004-0000-0000-000068000000}"/>
    <hyperlink ref="D49" r:id="rId106" xr:uid="{00000000-0004-0000-0000-000069000000}"/>
    <hyperlink ref="D30" r:id="rId107" xr:uid="{00000000-0004-0000-0000-00006A000000}"/>
    <hyperlink ref="D53" r:id="rId108" display="Circular externa 1 de 2013" xr:uid="{00000000-0004-0000-0000-00006B000000}"/>
    <hyperlink ref="D32" r:id="rId109" xr:uid="{00000000-0004-0000-0000-00006C000000}"/>
    <hyperlink ref="D47" r:id="rId110" xr:uid="{00000000-0004-0000-0000-00006D000000}"/>
    <hyperlink ref="D54" r:id="rId111" xr:uid="{00000000-0004-0000-0000-00006E000000}"/>
    <hyperlink ref="D52" r:id="rId112" xr:uid="{00000000-0004-0000-0000-00006F000000}"/>
    <hyperlink ref="D55" r:id="rId113" xr:uid="{00000000-0004-0000-0000-000070000000}"/>
    <hyperlink ref="D38" r:id="rId114" xr:uid="{00000000-0004-0000-0000-000071000000}"/>
    <hyperlink ref="D44" r:id="rId115" xr:uid="{00000000-0004-0000-0000-000072000000}"/>
    <hyperlink ref="D39" r:id="rId116" xr:uid="{00000000-0004-0000-0000-000073000000}"/>
    <hyperlink ref="D56" r:id="rId117" xr:uid="{00000000-0004-0000-0000-000074000000}"/>
    <hyperlink ref="D43" r:id="rId118" display="Decreto 1737 de 1998" xr:uid="{00000000-0004-0000-0000-000075000000}"/>
    <hyperlink ref="G56" r:id="rId119" display="https://www.colombiacompra.gov.co/archivos/circular/circular-externa-no-001-de-2024" xr:uid="{00000000-0004-0000-0000-000076000000}"/>
    <hyperlink ref="D170" r:id="rId120" xr:uid="{00000000-0004-0000-0000-000077000000}"/>
    <hyperlink ref="D11" r:id="rId121" location="450" xr:uid="{00000000-0004-0000-0000-000078000000}"/>
    <hyperlink ref="D12" r:id="rId122" xr:uid="{00000000-0004-0000-0000-000079000000}"/>
    <hyperlink ref="D7" r:id="rId123" xr:uid="{00000000-0004-0000-0000-00007A000000}"/>
    <hyperlink ref="D19" r:id="rId124" xr:uid="{00000000-0004-0000-0000-00007B000000}"/>
    <hyperlink ref="D13" r:id="rId125" xr:uid="{00000000-0004-0000-0000-00007C000000}"/>
    <hyperlink ref="D15" r:id="rId126" xr:uid="{00000000-0004-0000-0000-00007D000000}"/>
    <hyperlink ref="D164" r:id="rId127" xr:uid="{00000000-0004-0000-0000-00007E000000}"/>
    <hyperlink ref="D155" r:id="rId128" xr:uid="{00000000-0004-0000-0000-00007F000000}"/>
    <hyperlink ref="D14" r:id="rId129" xr:uid="{00000000-0004-0000-0000-000080000000}"/>
    <hyperlink ref="D9" r:id="rId130" xr:uid="{00000000-0004-0000-0000-000081000000}"/>
    <hyperlink ref="D95" r:id="rId131" xr:uid="{00000000-0004-0000-0000-000082000000}"/>
    <hyperlink ref="D135" r:id="rId132" xr:uid="{00000000-0004-0000-0000-000083000000}"/>
    <hyperlink ref="D149" r:id="rId133" xr:uid="{00000000-0004-0000-0000-000084000000}"/>
    <hyperlink ref="D148" r:id="rId134" xr:uid="{00000000-0004-0000-0000-000085000000}"/>
    <hyperlink ref="D146" r:id="rId135" xr:uid="{00000000-0004-0000-0000-000086000000}"/>
    <hyperlink ref="D147" r:id="rId136" xr:uid="{00000000-0004-0000-0000-000087000000}"/>
    <hyperlink ref="D144" r:id="rId137" xr:uid="{00000000-0004-0000-0000-000088000000}"/>
    <hyperlink ref="D142" r:id="rId138" xr:uid="{00000000-0004-0000-0000-000089000000}"/>
    <hyperlink ref="D145" r:id="rId139" xr:uid="{00000000-0004-0000-0000-00008A000000}"/>
    <hyperlink ref="D143" r:id="rId140" xr:uid="{00000000-0004-0000-0000-00008B000000}"/>
    <hyperlink ref="D139" r:id="rId141" xr:uid="{00000000-0004-0000-0000-00008C000000}"/>
    <hyperlink ref="D137" r:id="rId142" display="Ley 1712 de 2014" xr:uid="{00000000-0004-0000-0000-00008D000000}"/>
    <hyperlink ref="D138" r:id="rId143" xr:uid="{00000000-0004-0000-0000-00008E000000}"/>
    <hyperlink ref="D133" r:id="rId144" xr:uid="{00000000-0004-0000-0000-00008F000000}"/>
    <hyperlink ref="D132" r:id="rId145" xr:uid="{00000000-0004-0000-0000-000090000000}"/>
    <hyperlink ref="D134" r:id="rId146" xr:uid="{00000000-0004-0000-0000-000091000000}"/>
    <hyperlink ref="D136" r:id="rId147" display="Ley 1581 de 2012" xr:uid="{00000000-0004-0000-0000-000092000000}"/>
    <hyperlink ref="D150" r:id="rId148" xr:uid="{00000000-0004-0000-0000-000093000000}"/>
    <hyperlink ref="D141" r:id="rId149" display="ACUERDO 001 DE 2024" xr:uid="{00000000-0004-0000-0000-000094000000}"/>
    <hyperlink ref="D162" r:id="rId150" xr:uid="{00000000-0004-0000-0000-000095000000}"/>
    <hyperlink ref="D160" r:id="rId151" xr:uid="{00000000-0004-0000-0000-000096000000}"/>
    <hyperlink ref="D156" r:id="rId152" xr:uid="{00000000-0004-0000-0000-000097000000}"/>
    <hyperlink ref="D157" r:id="rId153" xr:uid="{00000000-0004-0000-0000-000098000000}"/>
    <hyperlink ref="D153" r:id="rId154" xr:uid="{00000000-0004-0000-0000-000099000000}"/>
    <hyperlink ref="D167" r:id="rId155" xr:uid="{00000000-0004-0000-0000-00009A000000}"/>
    <hyperlink ref="D169" r:id="rId156" xr:uid="{00000000-0004-0000-0000-00009B000000}"/>
    <hyperlink ref="D151" r:id="rId157" xr:uid="{00000000-0004-0000-0000-00009C000000}"/>
    <hyperlink ref="D197" r:id="rId158" xr:uid="{00000000-0004-0000-0000-00009D000000}"/>
    <hyperlink ref="D196" r:id="rId159" xr:uid="{00000000-0004-0000-0000-00009E000000}"/>
    <hyperlink ref="D202" r:id="rId160" xr:uid="{00000000-0004-0000-0000-00009F000000}"/>
    <hyperlink ref="D200" r:id="rId161" xr:uid="{00000000-0004-0000-0000-0000A0000000}"/>
    <hyperlink ref="D203" r:id="rId162" location="1" display="https://www.alcaldiabogota.gov.co/sisjur/normas/Norma1.jsp?i=127258 - 1" xr:uid="{00000000-0004-0000-0000-0000A1000000}"/>
    <hyperlink ref="D201" r:id="rId163" display="https://www.alcaldiabogota.gov.co/sisjur/normas/Norma1.jsp?i=28572" xr:uid="{00000000-0004-0000-0000-0000A2000000}"/>
    <hyperlink ref="D206" r:id="rId164" location="1" display="https://www.alcaldiabogota.gov.co/sisjur/normas/Norma1.jsp?i=194120 - 1" xr:uid="{00000000-0004-0000-0000-0000A3000000}"/>
    <hyperlink ref="D205" r:id="rId165" display="https://www.alcaldiabogota.gov.co/sisjur/normas/Norma1.jsp?i=188554" xr:uid="{00000000-0004-0000-0000-0000A4000000}"/>
    <hyperlink ref="D213" r:id="rId166" location="38" xr:uid="{00000000-0004-0000-0000-0000A5000000}"/>
    <hyperlink ref="D221" r:id="rId167" xr:uid="{00000000-0004-0000-0000-0000A6000000}"/>
    <hyperlink ref="D215" r:id="rId168" xr:uid="{00000000-0004-0000-0000-0000A7000000}"/>
    <hyperlink ref="D222" r:id="rId169" xr:uid="{00000000-0004-0000-0000-0000A8000000}"/>
    <hyperlink ref="D227" r:id="rId170" location="674" xr:uid="{00000000-0004-0000-0000-0000A9000000}"/>
    <hyperlink ref="D216" r:id="rId171" xr:uid="{00000000-0004-0000-0000-0000AA000000}"/>
    <hyperlink ref="D231" r:id="rId172" xr:uid="{00000000-0004-0000-0000-0000AB000000}"/>
    <hyperlink ref="D217" r:id="rId173" xr:uid="{00000000-0004-0000-0000-0000AC000000}"/>
    <hyperlink ref="D219" r:id="rId174" xr:uid="{00000000-0004-0000-0000-0000AD000000}"/>
    <hyperlink ref="D218" r:id="rId175" xr:uid="{00000000-0004-0000-0000-0000AE000000}"/>
    <hyperlink ref="D234" r:id="rId176" xr:uid="{00000000-0004-0000-0000-0000AF000000}"/>
    <hyperlink ref="D233" r:id="rId177" xr:uid="{00000000-0004-0000-0000-0000B0000000}"/>
    <hyperlink ref="D232" r:id="rId178" xr:uid="{00000000-0004-0000-0000-0000B1000000}"/>
    <hyperlink ref="D235" r:id="rId179" xr:uid="{00000000-0004-0000-0000-0000B2000000}"/>
    <hyperlink ref="D230" r:id="rId180" location="L.2.P.2.T.1" xr:uid="{00000000-0004-0000-0000-0000B3000000}"/>
    <hyperlink ref="D236" r:id="rId181" xr:uid="{00000000-0004-0000-0000-0000B4000000}"/>
    <hyperlink ref="D226" r:id="rId182" location="674" xr:uid="{00000000-0004-0000-0000-0000B5000000}"/>
    <hyperlink ref="D229" r:id="rId183" xr:uid="{00000000-0004-0000-0000-0000B6000000}"/>
    <hyperlink ref="D223" r:id="rId184" xr:uid="{00000000-0004-0000-0000-0000B7000000}"/>
    <hyperlink ref="D224" r:id="rId185" location="674" xr:uid="{00000000-0004-0000-0000-0000B8000000}"/>
    <hyperlink ref="D228" r:id="rId186" xr:uid="{00000000-0004-0000-0000-0000B9000000}"/>
    <hyperlink ref="D220" r:id="rId187" xr:uid="{00000000-0004-0000-0000-0000BA000000}"/>
    <hyperlink ref="D214" r:id="rId188" location="258" xr:uid="{00000000-0004-0000-0000-0000BB000000}"/>
    <hyperlink ref="D237" r:id="rId189" xr:uid="{00000000-0004-0000-0000-0000BC000000}"/>
    <hyperlink ref="D240" r:id="rId190" xr:uid="{00000000-0004-0000-0000-0000BD000000}"/>
    <hyperlink ref="D238" r:id="rId191" xr:uid="{00000000-0004-0000-0000-0000BE000000}"/>
    <hyperlink ref="D239" r:id="rId192" location="674" xr:uid="{00000000-0004-0000-0000-0000BF000000}"/>
    <hyperlink ref="D242" r:id="rId193" xr:uid="{00000000-0004-0000-0000-0000C0000000}"/>
    <hyperlink ref="D243" r:id="rId194" location="357" xr:uid="{00000000-0004-0000-0000-0000C1000000}"/>
    <hyperlink ref="D244" r:id="rId195" xr:uid="{00000000-0004-0000-0000-0000C2000000}"/>
    <hyperlink ref="D245" r:id="rId196" xr:uid="{00000000-0004-0000-0000-0000C3000000}"/>
    <hyperlink ref="D248" r:id="rId197" location="11" xr:uid="{00000000-0004-0000-0000-0000C4000000}"/>
    <hyperlink ref="D241" r:id="rId198" xr:uid="{00000000-0004-0000-0000-0000C5000000}"/>
    <hyperlink ref="D246" r:id="rId199" xr:uid="{00000000-0004-0000-0000-0000C6000000}"/>
    <hyperlink ref="D247" r:id="rId200" location="3" xr:uid="{00000000-0004-0000-0000-0000C7000000}"/>
    <hyperlink ref="D209" r:id="rId201" xr:uid="{00000000-0004-0000-0000-0000C8000000}"/>
    <hyperlink ref="D211" r:id="rId202" location="674" xr:uid="{00000000-0004-0000-0000-0000C9000000}"/>
    <hyperlink ref="D212" r:id="rId203" xr:uid="{00000000-0004-0000-0000-0000CA000000}"/>
    <hyperlink ref="D210" r:id="rId204" xr:uid="{00000000-0004-0000-0000-0000CB000000}"/>
    <hyperlink ref="D225" r:id="rId205" xr:uid="{00000000-0004-0000-0000-0000CC000000}"/>
    <hyperlink ref="D259" r:id="rId206" xr:uid="{00000000-0004-0000-0000-0000CD000000}"/>
    <hyperlink ref="D255" r:id="rId207" location="1526" xr:uid="{00000000-0004-0000-0000-0000CE000000}"/>
    <hyperlink ref="D257" r:id="rId208" xr:uid="{00000000-0004-0000-0000-0000CF000000}"/>
    <hyperlink ref="D250" r:id="rId209" display="Ley 1551 de 2012- Modificada por la 2140 del 2021" xr:uid="{00000000-0004-0000-0000-0000D0000000}"/>
    <hyperlink ref="D258" r:id="rId210" display="Acuerdro 777 de 2020" xr:uid="{00000000-0004-0000-0000-0000D1000000}"/>
    <hyperlink ref="D256" r:id="rId211" xr:uid="{00000000-0004-0000-0000-0000D2000000}"/>
    <hyperlink ref="D252" r:id="rId212" xr:uid="{00000000-0004-0000-0000-0000D3000000}"/>
    <hyperlink ref="D251" r:id="rId213" display="Ley 2166 de 2022" xr:uid="{00000000-0004-0000-0000-0000D4000000}"/>
    <hyperlink ref="D254" r:id="rId214" location="674" display="Decreto 642 de 2025 Alcaldía Mayor de Bogotá, D.C." xr:uid="{00000000-0004-0000-0000-0000D5000000}"/>
    <hyperlink ref="D253" r:id="rId215" xr:uid="{00000000-0004-0000-0000-0000D6000000}"/>
    <hyperlink ref="D263" r:id="rId216" display="Ley 152 de 1994" xr:uid="{00000000-0004-0000-0000-0000D7000000}"/>
    <hyperlink ref="D264" r:id="rId217" display="Ley 962 de 2005" xr:uid="{00000000-0004-0000-0000-0000D8000000}"/>
    <hyperlink ref="D273" r:id="rId218" xr:uid="{00000000-0004-0000-0000-0000D9000000}"/>
    <hyperlink ref="D274" r:id="rId219" display="Decreto 1083 de 2015" xr:uid="{00000000-0004-0000-0000-0000DA000000}"/>
    <hyperlink ref="D283" r:id="rId220" display="Decreto 714 de 1996" xr:uid="{00000000-0004-0000-0000-0000DB000000}"/>
    <hyperlink ref="D292" r:id="rId221" xr:uid="{00000000-0004-0000-0000-0000DC000000}"/>
    <hyperlink ref="D293" r:id="rId222" xr:uid="{00000000-0004-0000-0000-0000DD000000}"/>
    <hyperlink ref="D294" r:id="rId223" display="Resolución 313 de 2023" xr:uid="{00000000-0004-0000-0000-0000DE000000}"/>
    <hyperlink ref="D295" r:id="rId224" display="Resolución 03179 de 2023" xr:uid="{00000000-0004-0000-0000-0000DF000000}"/>
    <hyperlink ref="D302" r:id="rId225" display="Acuerdo 63 de 2002" xr:uid="{00000000-0004-0000-0000-0000E0000000}"/>
    <hyperlink ref="D303" r:id="rId226" display="Acuerdo 257 de 2006" xr:uid="{00000000-0004-0000-0000-0000E1000000}"/>
    <hyperlink ref="D304" r:id="rId227" display="Acuerdo 003 del 14 de junio de 2018" xr:uid="{00000000-0004-0000-0000-0000E2000000}"/>
    <hyperlink ref="D305" r:id="rId228" display="Acuerdo 712 de 2018 " xr:uid="{00000000-0004-0000-0000-0000E3000000}"/>
    <hyperlink ref="D308" r:id="rId229" display="Acuerdo 927 de 2024" xr:uid="{00000000-0004-0000-0000-0000E4000000}"/>
    <hyperlink ref="D300" r:id="rId230" xr:uid="{00000000-0004-0000-0000-0000E5000000}"/>
    <hyperlink ref="D284" r:id="rId231" xr:uid="{00000000-0004-0000-0000-0000E6000000}"/>
    <hyperlink ref="D276" r:id="rId232" xr:uid="{00000000-0004-0000-0000-0000E7000000}"/>
    <hyperlink ref="D309" r:id="rId233" display="Acuerdo 0001 de 2025 " xr:uid="{00000000-0004-0000-0000-0000E8000000}"/>
    <hyperlink ref="D311" r:id="rId234" xr:uid="{00000000-0004-0000-0000-0000E9000000}"/>
    <hyperlink ref="D312" r:id="rId235" display="https://back.haciendabogota.gov.co/sites/default/files/documento/direccion-distrital-de-presupuesto/presupuesto-y-ejecuci%C3%B3n-del-distrito/lineamientos-y-circulares/2026/Circular Externa No. SDH-000004 del 26 de Junio de 2026_0.pdf" xr:uid="{00000000-0004-0000-0000-0000EA000000}"/>
    <hyperlink ref="D298" r:id="rId236" xr:uid="{00000000-0004-0000-0000-0000EB000000}"/>
    <hyperlink ref="D262" r:id="rId237" xr:uid="{00000000-0004-0000-0000-0000EC000000}"/>
    <hyperlink ref="D261" r:id="rId238" display="Constitución Política de Colombia" xr:uid="{00000000-0004-0000-0000-0000ED000000}"/>
    <hyperlink ref="D266" r:id="rId239" xr:uid="{00000000-0004-0000-0000-0000EE000000}"/>
    <hyperlink ref="D265" r:id="rId240" xr:uid="{00000000-0004-0000-0000-0000EF000000}"/>
    <hyperlink ref="D271" r:id="rId241" xr:uid="{00000000-0004-0000-0000-0000F0000000}"/>
    <hyperlink ref="D272" r:id="rId242" xr:uid="{00000000-0004-0000-0000-0000F1000000}"/>
    <hyperlink ref="D277" r:id="rId243" xr:uid="{00000000-0004-0000-0000-0000F2000000}"/>
    <hyperlink ref="D278" r:id="rId244" xr:uid="{00000000-0004-0000-0000-0000F3000000}"/>
    <hyperlink ref="D279" r:id="rId245" xr:uid="{00000000-0004-0000-0000-0000F4000000}"/>
    <hyperlink ref="D280" r:id="rId246" xr:uid="{00000000-0004-0000-0000-0000F5000000}"/>
    <hyperlink ref="D281" r:id="rId247" xr:uid="{00000000-0004-0000-0000-0000F6000000}"/>
    <hyperlink ref="D282" r:id="rId248" xr:uid="{00000000-0004-0000-0000-0000F7000000}"/>
    <hyperlink ref="D285" r:id="rId249" xr:uid="{00000000-0004-0000-0000-0000F8000000}"/>
    <hyperlink ref="D286" r:id="rId250" xr:uid="{00000000-0004-0000-0000-0000F9000000}"/>
    <hyperlink ref="D287" r:id="rId251" xr:uid="{00000000-0004-0000-0000-0000FA000000}"/>
    <hyperlink ref="D288" r:id="rId252" xr:uid="{00000000-0004-0000-0000-0000FB000000}"/>
    <hyperlink ref="D289" r:id="rId253" xr:uid="{00000000-0004-0000-0000-0000FC000000}"/>
    <hyperlink ref="D290" r:id="rId254" xr:uid="{00000000-0004-0000-0000-0000FD000000}"/>
    <hyperlink ref="D299" r:id="rId255" xr:uid="{00000000-0004-0000-0000-0000FE000000}"/>
    <hyperlink ref="D307" r:id="rId256" xr:uid="{00000000-0004-0000-0000-0000FF000000}"/>
    <hyperlink ref="D313" r:id="rId257" xr:uid="{00000000-0004-0000-0000-000000010000}"/>
    <hyperlink ref="D314" r:id="rId258" xr:uid="{00000000-0004-0000-0000-000001010000}"/>
    <hyperlink ref="D315" r:id="rId259" xr:uid="{00000000-0004-0000-0000-000002010000}"/>
    <hyperlink ref="D268" r:id="rId260" xr:uid="{00000000-0004-0000-0000-000003010000}"/>
    <hyperlink ref="D267" r:id="rId261" xr:uid="{00000000-0004-0000-0000-000004010000}"/>
    <hyperlink ref="D270" r:id="rId262" xr:uid="{00000000-0004-0000-0000-000005010000}"/>
    <hyperlink ref="D269" r:id="rId263" xr:uid="{00000000-0004-0000-0000-000006010000}"/>
    <hyperlink ref="D301" r:id="rId264" xr:uid="{00000000-0004-0000-0000-000007010000}"/>
    <hyperlink ref="D310" r:id="rId265" xr:uid="{00000000-0004-0000-0000-000008010000}"/>
    <hyperlink ref="D306" r:id="rId266" xr:uid="{00000000-0004-0000-0000-000009010000}"/>
    <hyperlink ref="D275" r:id="rId267" xr:uid="{00000000-0004-0000-0000-00000A010000}"/>
    <hyperlink ref="D291" r:id="rId268" xr:uid="{00000000-0004-0000-0000-00000B010000}"/>
    <hyperlink ref="D296" r:id="rId269" xr:uid="{00000000-0004-0000-0000-00000C010000}"/>
    <hyperlink ref="D297" r:id="rId270" xr:uid="{00000000-0004-0000-0000-00000D010000}"/>
    <hyperlink ref="D440" r:id="rId271" xr:uid="{00000000-0004-0000-0000-00000E010000}"/>
    <hyperlink ref="D443" r:id="rId272" display="https://www.alcaldiabogota.gov.co/sisjur/normas/Norma1.jsp?i=191867" xr:uid="{00000000-0004-0000-0000-00000F010000}"/>
    <hyperlink ref="D442" r:id="rId273" xr:uid="{00000000-0004-0000-0000-000010010000}"/>
    <hyperlink ref="D438" r:id="rId274" display="https://www.alcaldiabogota.gov.co/sisjur/normas/Norma1.jsp?i=62110" xr:uid="{00000000-0004-0000-0000-000011010000}"/>
    <hyperlink ref="D439" r:id="rId275" xr:uid="{00000000-0004-0000-0000-000012010000}"/>
    <hyperlink ref="D444" r:id="rId276" xr:uid="{00000000-0004-0000-0000-000013010000}"/>
    <hyperlink ref="D441" r:id="rId277" xr:uid="{00000000-0004-0000-0000-000014010000}"/>
    <hyperlink ref="D445" r:id="rId278" xr:uid="{00000000-0004-0000-0000-000015010000}"/>
    <hyperlink ref="D436" r:id="rId279" xr:uid="{00000000-0004-0000-0000-000016010000}"/>
    <hyperlink ref="D437" r:id="rId280" xr:uid="{00000000-0004-0000-0000-000017010000}"/>
    <hyperlink ref="D448" r:id="rId281" display="http://www.secretariasenado.gov.co/senado/basedoc/constitucion_politica_1991.html" xr:uid="{00000000-0004-0000-0000-000018010000}"/>
    <hyperlink ref="D460" r:id="rId282" display=" Acuerdo Distrital 091 de fecha 26 de  junio de 2003" xr:uid="{00000000-0004-0000-0000-00001A010000}"/>
    <hyperlink ref="D461" r:id="rId283" display="https://www.alcaldiabogota.gov.co/sisjur/normas/Norma1.jsp?i=35794&amp;dt=S" xr:uid="{00000000-0004-0000-0000-00001B010000}"/>
    <hyperlink ref="D462" r:id="rId284" display="https://www.alcaldiabogota.gov.co/sisjur/normas/Norma1.jsp?i=61208" xr:uid="{00000000-0004-0000-0000-00001C010000}"/>
    <hyperlink ref="D464" r:id="rId285" display="http://concejodebogota.gov.co/concejo/site/artic/20180711/asocfile/20180711072836/acuerdo_no__716_de_2018.pdf" xr:uid="{00000000-0004-0000-0000-00001D010000}"/>
    <hyperlink ref="D474" r:id="rId286" display="CONPES 11 - POLÍTICA PÚBLICA DE ACTIVIDADES SEXUALES PAGADAS 2020 – 2029" xr:uid="{00000000-0004-0000-0000-00001E010000}"/>
    <hyperlink ref="D475" r:id="rId287" display="https://www.alcaldiabogota.gov.co/sisjur/normas/Norma1.jsp?i=105446" xr:uid="{00000000-0004-0000-0000-00001F010000}"/>
    <hyperlink ref="D476" r:id="rId288" display="CONPES 16  del 20 de diciembre de 2021" xr:uid="{00000000-0004-0000-0000-000020010000}"/>
    <hyperlink ref="D457" r:id="rId289" display="Decreto Distrital 643 de 22 de diciembre de 2025" xr:uid="{00000000-0004-0000-0000-000021010000}"/>
    <hyperlink ref="D459" r:id="rId290" display="Decreto Distrital 648 de 22 de diciembre de 2025" xr:uid="{00000000-0004-0000-0000-000022010000}"/>
    <hyperlink ref="D469" r:id="rId291" display="https://www.alcaldiabogota.gov.co/sisjur/normas/Norma1.jsp?i=69775" xr:uid="{00000000-0004-0000-0000-000023010000}"/>
    <hyperlink ref="D454" r:id="rId292" display="https://www.funcionpublica.gov.co/eva/gestornormativo/norma_pdf.php?i=269636" xr:uid="{00000000-0004-0000-0000-000024010000}"/>
    <hyperlink ref="D455" r:id="rId293" display="Decreto 364 de octubre 5 de 2021" xr:uid="{00000000-0004-0000-0000-000025010000}"/>
    <hyperlink ref="D477" r:id="rId294" xr:uid="{00000000-0004-0000-0000-000026010000}"/>
    <hyperlink ref="D480" r:id="rId295" xr:uid="{00000000-0004-0000-0000-000027010000}"/>
    <hyperlink ref="D483" r:id="rId296" xr:uid="{00000000-0004-0000-0000-000028010000}"/>
    <hyperlink ref="D493" r:id="rId297" xr:uid="{00000000-0004-0000-0000-000029010000}"/>
    <hyperlink ref="D494" r:id="rId298" xr:uid="{00000000-0004-0000-0000-00002A010000}"/>
    <hyperlink ref="D496" r:id="rId299" xr:uid="{00000000-0004-0000-0000-00002B010000}"/>
    <hyperlink ref="D495" r:id="rId300" xr:uid="{00000000-0004-0000-0000-00002C010000}"/>
    <hyperlink ref="D486" r:id="rId301" xr:uid="{00000000-0004-0000-0000-00002D010000}"/>
    <hyperlink ref="D488" r:id="rId302" xr:uid="{00000000-0004-0000-0000-00002E010000}"/>
    <hyperlink ref="D487" r:id="rId303" xr:uid="{00000000-0004-0000-0000-00002F010000}"/>
    <hyperlink ref="D489" r:id="rId304" xr:uid="{00000000-0004-0000-0000-000030010000}"/>
    <hyperlink ref="D491" r:id="rId305" xr:uid="{00000000-0004-0000-0000-000031010000}"/>
    <hyperlink ref="D492" r:id="rId306" xr:uid="{00000000-0004-0000-0000-000032010000}"/>
    <hyperlink ref="D490" r:id="rId307" xr:uid="{00000000-0004-0000-0000-000033010000}"/>
    <hyperlink ref="D481" r:id="rId308" location="450" xr:uid="{00000000-0004-0000-0000-000034010000}"/>
    <hyperlink ref="D484" r:id="rId309" xr:uid="{00000000-0004-0000-0000-000035010000}"/>
    <hyperlink ref="D479" r:id="rId310" xr:uid="{00000000-0004-0000-0000-000036010000}"/>
    <hyperlink ref="D478" r:id="rId311" xr:uid="{00000000-0004-0000-0000-000037010000}"/>
    <hyperlink ref="D499" r:id="rId312" xr:uid="{00000000-0004-0000-0000-000038010000}"/>
    <hyperlink ref="D498" r:id="rId313" display="https://www.funcionpublica.gov.co/eva/gestornormativo/norma.php?i=48267" xr:uid="{00000000-0004-0000-0000-000039010000}"/>
    <hyperlink ref="D502" r:id="rId314" xr:uid="{00000000-0004-0000-0000-00003A010000}"/>
    <hyperlink ref="D500" r:id="rId315" xr:uid="{00000000-0004-0000-0000-00003B010000}"/>
    <hyperlink ref="D501" r:id="rId316" location="INDICE" display="Decreto 642 de 2025" xr:uid="{00000000-0004-0000-0000-00003C010000}"/>
    <hyperlink ref="D316" r:id="rId317" xr:uid="{00000000-0004-0000-0000-00003D010000}"/>
    <hyperlink ref="D317" r:id="rId318" xr:uid="{00000000-0004-0000-0000-00003E010000}"/>
    <hyperlink ref="D318" r:id="rId319" xr:uid="{00000000-0004-0000-0000-00003F010000}"/>
    <hyperlink ref="D319" r:id="rId320" xr:uid="{00000000-0004-0000-0000-000040010000}"/>
    <hyperlink ref="D320" r:id="rId321" xr:uid="{00000000-0004-0000-0000-000041010000}"/>
    <hyperlink ref="D321" r:id="rId322" xr:uid="{00000000-0004-0000-0000-000042010000}"/>
    <hyperlink ref="D325" r:id="rId323" xr:uid="{00000000-0004-0000-0000-000043010000}"/>
    <hyperlink ref="D322" r:id="rId324" xr:uid="{00000000-0004-0000-0000-000044010000}"/>
    <hyperlink ref="D324" r:id="rId325" xr:uid="{00000000-0004-0000-0000-000045010000}"/>
    <hyperlink ref="D323" r:id="rId326" xr:uid="{00000000-0004-0000-0000-000046010000}"/>
    <hyperlink ref="D326" r:id="rId327" xr:uid="{00000000-0004-0000-0000-000047010000}"/>
    <hyperlink ref="D328" r:id="rId328" xr:uid="{00000000-0004-0000-0000-000048010000}"/>
    <hyperlink ref="D329" r:id="rId329" xr:uid="{00000000-0004-0000-0000-000049010000}"/>
    <hyperlink ref="D330" r:id="rId330" xr:uid="{00000000-0004-0000-0000-00004A010000}"/>
    <hyperlink ref="D332" r:id="rId331" xr:uid="{00000000-0004-0000-0000-00004B010000}"/>
    <hyperlink ref="D335" r:id="rId332" xr:uid="{00000000-0004-0000-0000-00004C010000}"/>
    <hyperlink ref="D336" r:id="rId333" xr:uid="{00000000-0004-0000-0000-00004D010000}"/>
    <hyperlink ref="D337" r:id="rId334" xr:uid="{00000000-0004-0000-0000-00004E010000}"/>
    <hyperlink ref="D338" r:id="rId335" xr:uid="{00000000-0004-0000-0000-00004F010000}"/>
    <hyperlink ref="D339" r:id="rId336" xr:uid="{00000000-0004-0000-0000-000050010000}"/>
    <hyperlink ref="D340" r:id="rId337" xr:uid="{00000000-0004-0000-0000-000051010000}"/>
    <hyperlink ref="D341" r:id="rId338" xr:uid="{00000000-0004-0000-0000-000052010000}"/>
    <hyperlink ref="D342" r:id="rId339" xr:uid="{00000000-0004-0000-0000-000053010000}"/>
    <hyperlink ref="D345" r:id="rId340" xr:uid="{00000000-0004-0000-0000-000054010000}"/>
    <hyperlink ref="D344" r:id="rId341" xr:uid="{00000000-0004-0000-0000-000055010000}"/>
    <hyperlink ref="D343" r:id="rId342" xr:uid="{00000000-0004-0000-0000-000056010000}"/>
    <hyperlink ref="D346" r:id="rId343" xr:uid="{00000000-0004-0000-0000-000057010000}"/>
    <hyperlink ref="D347" r:id="rId344" xr:uid="{00000000-0004-0000-0000-000058010000}"/>
    <hyperlink ref="D350" r:id="rId345" xr:uid="{00000000-0004-0000-0000-000059010000}"/>
    <hyperlink ref="D349" r:id="rId346" xr:uid="{00000000-0004-0000-0000-00005A010000}"/>
    <hyperlink ref="D351" r:id="rId347" xr:uid="{00000000-0004-0000-0000-00005B010000}"/>
    <hyperlink ref="D353" r:id="rId348" xr:uid="{00000000-0004-0000-0000-00005C010000}"/>
    <hyperlink ref="D352" r:id="rId349" xr:uid="{00000000-0004-0000-0000-00005D010000}"/>
    <hyperlink ref="D354" r:id="rId350" xr:uid="{00000000-0004-0000-0000-00005E010000}"/>
    <hyperlink ref="D355" r:id="rId351" xr:uid="{00000000-0004-0000-0000-00005F010000}"/>
    <hyperlink ref="F355" r:id="rId352" location="1" xr:uid="{00000000-0004-0000-0000-000060010000}"/>
    <hyperlink ref="D356" r:id="rId353" xr:uid="{00000000-0004-0000-0000-000061010000}"/>
    <hyperlink ref="D365" r:id="rId354" xr:uid="{00000000-0004-0000-0000-000062010000}"/>
    <hyperlink ref="D364" r:id="rId355" xr:uid="{00000000-0004-0000-0000-000063010000}"/>
    <hyperlink ref="D358" r:id="rId356" xr:uid="{00000000-0004-0000-0000-000064010000}"/>
    <hyperlink ref="D361" r:id="rId357" display="Resolución Reglamentaria 02 2022" xr:uid="{00000000-0004-0000-0000-000065010000}"/>
    <hyperlink ref="D360" r:id="rId358" xr:uid="{00000000-0004-0000-0000-000066010000}"/>
    <hyperlink ref="D359" r:id="rId359" xr:uid="{00000000-0004-0000-0000-000067010000}"/>
    <hyperlink ref="D366" r:id="rId360" xr:uid="{00000000-0004-0000-0000-000068010000}"/>
    <hyperlink ref="D362" r:id="rId361" display="Resolucion 220 de 2025 " xr:uid="{00000000-0004-0000-0000-000069010000}"/>
    <hyperlink ref="D363" r:id="rId362" xr:uid="{00000000-0004-0000-0000-00006A010000}"/>
    <hyperlink ref="D357" r:id="rId363" xr:uid="{00000000-0004-0000-0000-00006B010000}"/>
    <hyperlink ref="D348" r:id="rId364" xr:uid="{00000000-0004-0000-0000-00006C010000}"/>
    <hyperlink ref="D367" r:id="rId365" xr:uid="{00000000-0004-0000-0000-00006D010000}"/>
    <hyperlink ref="D374" r:id="rId366" display="Ley 734 de 2002 del 05-02—2022 (Derogada en su totalidad por el art. 265 de la ley 1952 de 2019) _x000a__x000a_Ley 1952 de 2019 – Código General Disciplinario cuya vigencia fue prorrogada hasta el 01 de julio de 2021 modificada por la Ley 2094 de 2021 del 29-06-2021" xr:uid="{00000000-0004-0000-0000-00006E010000}"/>
    <hyperlink ref="D373" r:id="rId367" display="Ley 1755 del  30 de junio de 2015" xr:uid="{00000000-0004-0000-0000-00006F010000}"/>
    <hyperlink ref="D379" r:id="rId368" xr:uid="{00000000-0004-0000-0000-000070010000}"/>
    <hyperlink ref="D378" r:id="rId369" xr:uid="{00000000-0004-0000-0000-000071010000}"/>
    <hyperlink ref="D368" r:id="rId370" display="https://www.alcaldiabogota.gov.co/sisjur/normas/Norma1.jsp?i=4125" xr:uid="{00000000-0004-0000-0000-000072010000}"/>
    <hyperlink ref="D372" r:id="rId371" xr:uid="{00000000-0004-0000-0000-000073010000}"/>
    <hyperlink ref="D369" r:id="rId372" xr:uid="{00000000-0004-0000-0000-000074010000}"/>
    <hyperlink ref="D370" r:id="rId373" xr:uid="{00000000-0004-0000-0000-000075010000}"/>
    <hyperlink ref="D371" r:id="rId374" xr:uid="{00000000-0004-0000-0000-000076010000}"/>
    <hyperlink ref="D375" r:id="rId375" xr:uid="{00000000-0004-0000-0000-000077010000}"/>
    <hyperlink ref="D377" r:id="rId376" xr:uid="{00000000-0004-0000-0000-000078010000}"/>
    <hyperlink ref="D380" r:id="rId377" xr:uid="{00000000-0004-0000-0000-000079010000}"/>
    <hyperlink ref="D381" r:id="rId378" display="Resolución No. 264 de 2022" xr:uid="{00000000-0004-0000-0000-00007A010000}"/>
    <hyperlink ref="D376" r:id="rId379" xr:uid="{00000000-0004-0000-0000-00007B010000}"/>
    <hyperlink ref="D382" r:id="rId380" xr:uid="{00000000-0004-0000-0000-00007C010000}"/>
    <hyperlink ref="D403" r:id="rId381" xr:uid="{00000000-0004-0000-0000-00007D010000}"/>
    <hyperlink ref="D386" r:id="rId382" xr:uid="{00000000-0004-0000-0000-00007E010000}"/>
    <hyperlink ref="D429" r:id="rId383" xr:uid="{00000000-0004-0000-0000-00007F010000}"/>
    <hyperlink ref="D389" r:id="rId384" xr:uid="{00000000-0004-0000-0000-000080010000}"/>
    <hyperlink ref="D387" r:id="rId385" xr:uid="{00000000-0004-0000-0000-000081010000}"/>
    <hyperlink ref="D420" r:id="rId386" xr:uid="{00000000-0004-0000-0000-000082010000}"/>
    <hyperlink ref="D421" r:id="rId387" xr:uid="{00000000-0004-0000-0000-000083010000}"/>
    <hyperlink ref="D426" r:id="rId388" xr:uid="{00000000-0004-0000-0000-000084010000}"/>
    <hyperlink ref="D425" r:id="rId389" xr:uid="{00000000-0004-0000-0000-000085010000}"/>
    <hyperlink ref="D397" r:id="rId390" location="357" xr:uid="{00000000-0004-0000-0000-000086010000}"/>
    <hyperlink ref="D402" r:id="rId391" xr:uid="{00000000-0004-0000-0000-000087010000}"/>
    <hyperlink ref="D424" r:id="rId392" xr:uid="{00000000-0004-0000-0000-000088010000}"/>
    <hyperlink ref="D391" r:id="rId393" xr:uid="{00000000-0004-0000-0000-000089010000}"/>
    <hyperlink ref="D394" r:id="rId394" xr:uid="{00000000-0004-0000-0000-00008A010000}"/>
    <hyperlink ref="D405" r:id="rId395" location="30" xr:uid="{00000000-0004-0000-0000-00008B010000}"/>
    <hyperlink ref="D395" r:id="rId396" xr:uid="{00000000-0004-0000-0000-00008C010000}"/>
    <hyperlink ref="D416" r:id="rId397" xr:uid="{00000000-0004-0000-0000-00008D010000}"/>
    <hyperlink ref="D407" r:id="rId398" location=":~:text=otras%2C%20las%20siguientes%3A-,1.,lo%20hagan%20en%20su%20nombre." xr:uid="{00000000-0004-0000-0000-00008E010000}"/>
    <hyperlink ref="D390" r:id="rId399" xr:uid="{00000000-0004-0000-0000-00008F010000}"/>
    <hyperlink ref="D401" r:id="rId400" xr:uid="{00000000-0004-0000-0000-000090010000}"/>
    <hyperlink ref="D417" r:id="rId401" xr:uid="{00000000-0004-0000-0000-000091010000}"/>
    <hyperlink ref="D393" r:id="rId402" xr:uid="{00000000-0004-0000-0000-000092010000}"/>
    <hyperlink ref="D400" r:id="rId403" location="519" xr:uid="{00000000-0004-0000-0000-000093010000}"/>
    <hyperlink ref="D423" r:id="rId404" xr:uid="{00000000-0004-0000-0000-000094010000}"/>
    <hyperlink ref="D398" r:id="rId405" xr:uid="{00000000-0004-0000-0000-000095010000}"/>
    <hyperlink ref="D434" r:id="rId406" xr:uid="{00000000-0004-0000-0000-000096010000}"/>
    <hyperlink ref="D385" r:id="rId407" xr:uid="{00000000-0004-0000-0000-000097010000}"/>
    <hyperlink ref="D408" r:id="rId408" xr:uid="{00000000-0004-0000-0000-000098010000}"/>
    <hyperlink ref="D422" r:id="rId409" xr:uid="{00000000-0004-0000-0000-000099010000}"/>
    <hyperlink ref="H396" r:id="rId410" display="https://www.alcaldiabogota.gov.co/sisjur/normas/Norma1.jsp?i=129100" xr:uid="{00000000-0004-0000-0000-00009A010000}"/>
    <hyperlink ref="D388" r:id="rId411" xr:uid="{00000000-0004-0000-0000-00009B010000}"/>
    <hyperlink ref="D198" r:id="rId412" xr:uid="{00000000-0004-0000-0000-00009C010000}"/>
    <hyperlink ref="D199" r:id="rId413" location="218.n.17" display="https://www.alcaldiabogota.gov.co/sisjur/normas/Norma1.jsp?i=191868#218.n.17" xr:uid="{00000000-0004-0000-0000-00009D010000}"/>
    <hyperlink ref="D207" r:id="rId414" display="https://www.gobiernobogota.gov.co/sites/default/files/2025-07/Directiva%20001%20de%202025%20Protocolo%20Presupuestos%20Participativos%20completo.pdf" xr:uid="{00000000-0004-0000-0000-00009E010000}"/>
    <hyperlink ref="D208" r:id="rId415" display="https://www.alcaldiabogota.gov.co/sisjur/normas/Norma1.jsp?i=193093" xr:uid="{00000000-0004-0000-0000-00009F010000}"/>
    <hyperlink ref="F260" r:id="rId416" xr:uid="{00000000-0004-0000-0000-0000A0010000}"/>
    <hyperlink ref="D503" r:id="rId417" xr:uid="{00000000-0004-0000-0000-0000A1010000}"/>
    <hyperlink ref="D505" r:id="rId418" xr:uid="{00000000-0004-0000-0000-0000A2010000}"/>
    <hyperlink ref="D506" r:id="rId419" xr:uid="{00000000-0004-0000-0000-0000A3010000}"/>
    <hyperlink ref="D507" r:id="rId420" xr:uid="{00000000-0004-0000-0000-0000A4010000}"/>
    <hyperlink ref="D508" r:id="rId421" xr:uid="{00000000-0004-0000-0000-0000A5010000}"/>
    <hyperlink ref="D509" r:id="rId422" xr:uid="{00000000-0004-0000-0000-0000A6010000}"/>
    <hyperlink ref="D510" r:id="rId423" xr:uid="{00000000-0004-0000-0000-0000A7010000}"/>
    <hyperlink ref="D511" r:id="rId424" xr:uid="{00000000-0004-0000-0000-0000A8010000}"/>
    <hyperlink ref="D512" r:id="rId425" xr:uid="{00000000-0004-0000-0000-0000A9010000}"/>
    <hyperlink ref="D513" r:id="rId426" xr:uid="{00000000-0004-0000-0000-0000AA010000}"/>
    <hyperlink ref="D504" r:id="rId427" xr:uid="{00000000-0004-0000-0000-0000AB010000}"/>
    <hyperlink ref="D515" r:id="rId428" xr:uid="{00000000-0004-0000-0000-0000AC010000}"/>
    <hyperlink ref="D516" r:id="rId429" xr:uid="{00000000-0004-0000-0000-0000AD010000}"/>
    <hyperlink ref="D530" r:id="rId430" xr:uid="{00000000-0004-0000-0000-0000AE010000}"/>
    <hyperlink ref="D532" r:id="rId431" xr:uid="{00000000-0004-0000-0000-0000AF010000}"/>
    <hyperlink ref="D534" r:id="rId432" display="https://www.alcaldiabogota.gov.co/sisjur/normas/Norma1.jsp?i=117599" xr:uid="{00000000-0004-0000-0000-0000B0010000}"/>
    <hyperlink ref="D521" r:id="rId433" xr:uid="{00000000-0004-0000-0000-0000B1010000}"/>
    <hyperlink ref="D537" r:id="rId434" xr:uid="{00000000-0004-0000-0000-0000B2010000}"/>
    <hyperlink ref="D533" r:id="rId435" xr:uid="{00000000-0004-0000-0000-0000B3010000}"/>
    <hyperlink ref="D539" r:id="rId436" location=":~:text=Art%C3%ADculo%C2%A0202.%20Planes%20de%20Acci%C3%B3n%20de%20Pol%C3%ADticas%20P%C3%BAblicas%20%C3%89tnicas." xr:uid="{00000000-0004-0000-0000-0000B4010000}"/>
    <hyperlink ref="D536" r:id="rId437" location=":~:text=Art%C3%ADculo%20109.%C2%A0Conformaci%C3%B3n%20del%20Consejo%20Distrital%20de%20Arte%2C%20Cultura%20y%20Patrimonio" display="https://www.alcaldiabogota.gov.co/sisjur/normas/Norma1.jsp?i=191869 - :~:text=Art%C3%ADculo%20109.%C2%A0Conformaci%C3%B3n%20del%20Consejo%20Distrital%20de%20Arte%2C%20Cultura%20y%20Patrimonio" xr:uid="{00000000-0004-0000-0000-0000B5010000}"/>
    <hyperlink ref="C249" r:id="rId438" location="45" xr:uid="{00000000-0004-0000-0000-0000B6010000}"/>
    <hyperlink ref="D531" r:id="rId439" xr:uid="{00000000-0004-0000-0000-0000B7010000}"/>
    <hyperlink ref="D535" r:id="rId440" xr:uid="{00000000-0004-0000-0000-0000B8010000}"/>
    <hyperlink ref="D542" r:id="rId441" xr:uid="{00000000-0004-0000-0000-0000B9010000}"/>
    <hyperlink ref="D538" r:id="rId442" location="0" xr:uid="{00000000-0004-0000-0000-0000BA010000}"/>
    <hyperlink ref="D540" r:id="rId443" xr:uid="{00000000-0004-0000-0000-0000BB010000}"/>
    <hyperlink ref="D541" r:id="rId444" xr:uid="{00000000-0004-0000-0000-0000BC010000}"/>
    <hyperlink ref="D527" r:id="rId445" display="Ley 1381 de 2010 – protección y desarrollo de los derechos lingüísticos de los grupos étnicos_x000a_https://www.funcionpublica.gov.co/eva/gestornormativo/norma.php?i=38741" xr:uid="{00000000-0004-0000-0000-0000BD010000}"/>
    <hyperlink ref="D525" r:id="rId446" xr:uid="{00000000-0004-0000-0000-0000A5090000}"/>
    <hyperlink ref="D173" r:id="rId447" xr:uid="{CE579912-ED8E-B342-9CD4-0B256C83D4AF}"/>
    <hyperlink ref="D450" r:id="rId448" display="https://www.funcionpublica.gov.co/eva/gestornormativo/norma.php?i=17319" xr:uid="{D9082C11-264D-D949-8B9C-1A7E475843AA}"/>
  </hyperlinks>
  <pageMargins left="0.7" right="0.7" top="0.75" bottom="0.75" header="0.3" footer="0.3"/>
  <pageSetup paperSize="9" orientation="portrait" horizontalDpi="4294967295" verticalDpi="4294967295" r:id="rId449"/>
  <drawing r:id="rId4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868DC2-5629-4B26-8055-1F90802772AF}"/>
</file>

<file path=customXml/itemProps2.xml><?xml version="1.0" encoding="utf-8"?>
<ds:datastoreItem xmlns:ds="http://schemas.openxmlformats.org/officeDocument/2006/customXml" ds:itemID="{1C19C898-9A8C-4D02-9DCC-062BC1B3B563}"/>
</file>

<file path=customXml/itemProps3.xml><?xml version="1.0" encoding="utf-8"?>
<ds:datastoreItem xmlns:ds="http://schemas.openxmlformats.org/officeDocument/2006/customXml" ds:itemID="{F88D6E68-0E2E-4A89-B883-8F71D4717A50}"/>
</file>

<file path=docMetadata/LabelInfo.xml><?xml version="1.0" encoding="utf-8"?>
<clbl:labelList xmlns:clbl="http://schemas.microsoft.com/office/2020/mipLabelMetadata">
  <clbl:label id="{0f1156f1-406d-4123-99f0-a976b835b9b6}" enabled="0" method="" siteId="{0f1156f1-406d-4123-99f0-a976b835b9b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MARÍA FERNANDA GUTIÉRREZ RODRÍGUEZ</dc:creator>
  <cp:keywords/>
  <dc:description/>
  <cp:lastModifiedBy/>
  <cp:revision/>
  <dcterms:created xsi:type="dcterms:W3CDTF">2026-08-11T16:04:24Z</dcterms:created>
  <dcterms:modified xsi:type="dcterms:W3CDTF">2026-09-30T15:03:44Z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